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onisavalli-my.sharepoint.com/personal/mariarosa_benedetto_conisa_it/Documents/Desktop/REPORT DOMICILIARITA'/"/>
    </mc:Choice>
  </mc:AlternateContent>
  <xr:revisionPtr revIDLastSave="0" documentId="8_{8DCB13E5-B56C-42D5-A07A-FFB3572698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otale" sheetId="1" r:id="rId1"/>
    <sheet name="Adulti" sheetId="2" r:id="rId2"/>
    <sheet name="Anziani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G2" i="1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C2" i="2"/>
  <c r="I2" i="2"/>
  <c r="J2" i="2"/>
  <c r="C2" i="3"/>
  <c r="I2" i="3"/>
  <c r="J2" i="3"/>
  <c r="C3" i="3"/>
  <c r="I3" i="3"/>
  <c r="J3" i="3"/>
  <c r="C4" i="3"/>
  <c r="I4" i="3"/>
  <c r="J4" i="3"/>
  <c r="C5" i="3"/>
  <c r="I5" i="3"/>
  <c r="J5" i="3"/>
  <c r="C6" i="3"/>
  <c r="I6" i="3"/>
  <c r="J6" i="3"/>
  <c r="C7" i="3"/>
  <c r="I7" i="3"/>
  <c r="J7" i="3"/>
  <c r="C8" i="3"/>
  <c r="I8" i="3"/>
  <c r="J8" i="3"/>
  <c r="C9" i="3"/>
  <c r="I9" i="3"/>
  <c r="J9" i="3"/>
  <c r="C10" i="3"/>
  <c r="I10" i="3"/>
  <c r="J10" i="3"/>
  <c r="C11" i="3"/>
  <c r="I11" i="3"/>
  <c r="J11" i="3"/>
  <c r="C12" i="3"/>
  <c r="I12" i="3"/>
  <c r="J12" i="3"/>
  <c r="C13" i="3"/>
  <c r="I13" i="3"/>
  <c r="J13" i="3"/>
  <c r="C14" i="3"/>
  <c r="I14" i="3"/>
  <c r="J14" i="3"/>
  <c r="C15" i="3"/>
  <c r="I15" i="3"/>
  <c r="J15" i="3"/>
  <c r="C16" i="3"/>
  <c r="I16" i="3"/>
  <c r="J16" i="3"/>
  <c r="C17" i="3"/>
  <c r="I17" i="3"/>
  <c r="J17" i="3"/>
  <c r="C18" i="3"/>
  <c r="I18" i="3"/>
  <c r="J18" i="3"/>
  <c r="C19" i="3"/>
  <c r="I19" i="3"/>
  <c r="J19" i="3"/>
  <c r="C20" i="3"/>
  <c r="I20" i="3"/>
  <c r="J20" i="3"/>
  <c r="C21" i="3"/>
  <c r="I21" i="3"/>
  <c r="J21" i="3"/>
  <c r="C22" i="3"/>
  <c r="I22" i="3"/>
  <c r="J22" i="3"/>
  <c r="C23" i="3"/>
  <c r="I23" i="3"/>
  <c r="J23" i="3"/>
  <c r="C24" i="3"/>
  <c r="I24" i="3"/>
  <c r="J24" i="3"/>
  <c r="C25" i="3"/>
  <c r="I25" i="3"/>
  <c r="J25" i="3"/>
  <c r="C26" i="3"/>
  <c r="I26" i="3"/>
  <c r="J26" i="3"/>
  <c r="C27" i="3"/>
  <c r="I27" i="3"/>
  <c r="J27" i="3"/>
  <c r="C28" i="3"/>
  <c r="I28" i="3"/>
  <c r="J28" i="3"/>
  <c r="C29" i="3"/>
  <c r="I29" i="3"/>
  <c r="J29" i="3"/>
  <c r="C30" i="3"/>
  <c r="I30" i="3"/>
  <c r="J30" i="3"/>
  <c r="C31" i="3"/>
  <c r="I31" i="3"/>
  <c r="J31" i="3"/>
  <c r="C32" i="3"/>
  <c r="I32" i="3"/>
  <c r="J32" i="3"/>
  <c r="C33" i="3"/>
  <c r="I33" i="3"/>
  <c r="J33" i="3"/>
  <c r="C34" i="3"/>
  <c r="I34" i="3"/>
  <c r="J34" i="3"/>
  <c r="C35" i="3"/>
  <c r="I35" i="3"/>
  <c r="J35" i="3"/>
  <c r="C36" i="3"/>
  <c r="I36" i="3"/>
  <c r="J36" i="3"/>
  <c r="C37" i="3"/>
  <c r="I37" i="3"/>
  <c r="J37" i="3"/>
  <c r="C38" i="3"/>
  <c r="I38" i="3"/>
  <c r="J38" i="3"/>
  <c r="C39" i="3"/>
  <c r="I39" i="3"/>
  <c r="J39" i="3"/>
  <c r="C40" i="3"/>
  <c r="I40" i="3"/>
  <c r="J40" i="3"/>
  <c r="C41" i="3"/>
  <c r="I41" i="3"/>
  <c r="J41" i="3"/>
  <c r="C42" i="3"/>
  <c r="I42" i="3"/>
  <c r="J42" i="3"/>
  <c r="C43" i="3"/>
  <c r="I43" i="3"/>
  <c r="J43" i="3"/>
  <c r="C44" i="3"/>
  <c r="I44" i="3"/>
  <c r="J44" i="3"/>
  <c r="C45" i="3"/>
  <c r="I45" i="3"/>
  <c r="J45" i="3"/>
  <c r="C46" i="3"/>
  <c r="I46" i="3"/>
  <c r="J46" i="3"/>
  <c r="C47" i="3"/>
  <c r="I47" i="3"/>
  <c r="J47" i="3"/>
  <c r="C48" i="3"/>
  <c r="I48" i="3"/>
  <c r="J48" i="3"/>
  <c r="C49" i="3"/>
  <c r="I49" i="3"/>
  <c r="J49" i="3"/>
  <c r="C50" i="3"/>
  <c r="I50" i="3"/>
  <c r="J50" i="3"/>
  <c r="C51" i="3"/>
  <c r="I51" i="3"/>
  <c r="J51" i="3"/>
  <c r="C52" i="3"/>
  <c r="I52" i="3"/>
  <c r="J52" i="3"/>
  <c r="C53" i="3"/>
  <c r="I53" i="3"/>
  <c r="J53" i="3"/>
  <c r="C54" i="3"/>
  <c r="I54" i="3"/>
  <c r="J54" i="3"/>
  <c r="C55" i="3"/>
  <c r="I55" i="3"/>
  <c r="J55" i="3"/>
  <c r="C56" i="3"/>
  <c r="I56" i="3"/>
  <c r="J56" i="3"/>
  <c r="C57" i="3"/>
  <c r="I57" i="3"/>
  <c r="J57" i="3"/>
  <c r="C58" i="3"/>
  <c r="I58" i="3"/>
  <c r="J58" i="3"/>
  <c r="C59" i="3"/>
  <c r="I59" i="3"/>
  <c r="J59" i="3"/>
  <c r="C60" i="3"/>
  <c r="I60" i="3"/>
  <c r="J60" i="3"/>
  <c r="C61" i="3"/>
  <c r="I61" i="3"/>
  <c r="J61" i="3"/>
  <c r="C62" i="3"/>
  <c r="I62" i="3"/>
  <c r="J62" i="3"/>
  <c r="C63" i="3"/>
  <c r="I63" i="3"/>
  <c r="J63" i="3"/>
  <c r="C64" i="3"/>
  <c r="I64" i="3"/>
  <c r="J64" i="3"/>
  <c r="C65" i="3"/>
  <c r="I65" i="3"/>
  <c r="J65" i="3"/>
  <c r="C66" i="3"/>
  <c r="I66" i="3"/>
  <c r="J66" i="3"/>
  <c r="C67" i="3"/>
  <c r="I67" i="3"/>
  <c r="J67" i="3"/>
  <c r="C68" i="3"/>
  <c r="I68" i="3"/>
  <c r="J68" i="3"/>
  <c r="C69" i="3"/>
  <c r="I69" i="3"/>
  <c r="J69" i="3"/>
  <c r="C70" i="3"/>
  <c r="I70" i="3"/>
  <c r="J70" i="3"/>
  <c r="C71" i="3"/>
  <c r="I71" i="3"/>
  <c r="J71" i="3"/>
  <c r="C72" i="3"/>
  <c r="I72" i="3"/>
  <c r="J72" i="3"/>
  <c r="C73" i="3"/>
  <c r="I73" i="3"/>
  <c r="J73" i="3"/>
  <c r="C74" i="3"/>
  <c r="I74" i="3"/>
  <c r="J74" i="3"/>
  <c r="C75" i="3"/>
  <c r="I75" i="3"/>
  <c r="J75" i="3"/>
  <c r="C76" i="3"/>
  <c r="I76" i="3"/>
  <c r="J76" i="3"/>
  <c r="C77" i="3"/>
  <c r="I77" i="3"/>
  <c r="J77" i="3"/>
  <c r="C78" i="3"/>
  <c r="I78" i="3"/>
  <c r="J78" i="3"/>
  <c r="C79" i="3"/>
  <c r="I79" i="3"/>
  <c r="J79" i="3"/>
  <c r="C80" i="3"/>
  <c r="I80" i="3"/>
  <c r="J80" i="3"/>
  <c r="C81" i="3"/>
  <c r="I81" i="3"/>
  <c r="J81" i="3"/>
  <c r="C82" i="3"/>
  <c r="I82" i="3"/>
  <c r="J82" i="3"/>
  <c r="C83" i="3"/>
  <c r="I83" i="3"/>
  <c r="J83" i="3"/>
  <c r="C84" i="3"/>
  <c r="I84" i="3"/>
  <c r="J84" i="3"/>
  <c r="C85" i="3"/>
  <c r="I85" i="3"/>
  <c r="J85" i="3"/>
  <c r="C86" i="3"/>
  <c r="I86" i="3"/>
  <c r="J86" i="3"/>
  <c r="C87" i="3"/>
  <c r="I87" i="3"/>
  <c r="J87" i="3"/>
  <c r="C88" i="3"/>
  <c r="I88" i="3"/>
  <c r="J88" i="3"/>
  <c r="C89" i="3"/>
  <c r="I89" i="3"/>
  <c r="J89" i="3"/>
  <c r="C90" i="3"/>
  <c r="I90" i="3"/>
  <c r="J90" i="3"/>
  <c r="C91" i="3"/>
  <c r="I91" i="3"/>
  <c r="J91" i="3"/>
  <c r="C92" i="3"/>
  <c r="I92" i="3"/>
  <c r="J92" i="3"/>
  <c r="C93" i="3"/>
  <c r="I93" i="3"/>
  <c r="J93" i="3"/>
  <c r="C94" i="3"/>
  <c r="I94" i="3"/>
  <c r="J94" i="3"/>
  <c r="C95" i="3"/>
  <c r="I95" i="3"/>
  <c r="J95" i="3"/>
  <c r="C96" i="3"/>
  <c r="I96" i="3"/>
  <c r="J96" i="3"/>
  <c r="C97" i="3"/>
  <c r="I97" i="3"/>
  <c r="J97" i="3"/>
  <c r="C98" i="3"/>
  <c r="I98" i="3"/>
  <c r="J98" i="3"/>
  <c r="C99" i="3"/>
  <c r="I99" i="3"/>
  <c r="J99" i="3"/>
  <c r="C100" i="3"/>
  <c r="I100" i="3"/>
  <c r="J100" i="3"/>
  <c r="C101" i="3"/>
  <c r="I101" i="3"/>
  <c r="J101" i="3"/>
  <c r="C102" i="3"/>
  <c r="I102" i="3"/>
  <c r="J102" i="3"/>
  <c r="C103" i="3"/>
  <c r="I103" i="3"/>
  <c r="J103" i="3"/>
  <c r="C104" i="3"/>
  <c r="I104" i="3"/>
  <c r="J104" i="3"/>
  <c r="C105" i="3"/>
  <c r="I105" i="3"/>
  <c r="J105" i="3"/>
  <c r="C106" i="3"/>
  <c r="I106" i="3"/>
  <c r="J106" i="3"/>
  <c r="C107" i="3"/>
  <c r="I107" i="3"/>
  <c r="J107" i="3"/>
  <c r="C108" i="3"/>
  <c r="I108" i="3"/>
  <c r="J108" i="3"/>
  <c r="C109" i="3"/>
  <c r="I109" i="3"/>
  <c r="J109" i="3"/>
  <c r="C110" i="3"/>
  <c r="I110" i="3"/>
  <c r="J110" i="3"/>
  <c r="C111" i="3"/>
  <c r="I111" i="3"/>
  <c r="J111" i="3"/>
  <c r="C112" i="3"/>
  <c r="I112" i="3"/>
  <c r="J112" i="3"/>
  <c r="C113" i="3"/>
  <c r="I113" i="3"/>
  <c r="J113" i="3"/>
  <c r="C114" i="3"/>
  <c r="I114" i="3"/>
  <c r="J114" i="3"/>
  <c r="C115" i="3"/>
  <c r="I115" i="3"/>
  <c r="J115" i="3"/>
  <c r="C116" i="3"/>
  <c r="I116" i="3"/>
  <c r="J116" i="3"/>
  <c r="C117" i="3"/>
  <c r="I117" i="3"/>
  <c r="J117" i="3"/>
  <c r="C118" i="3"/>
  <c r="I118" i="3"/>
  <c r="J118" i="3"/>
  <c r="C119" i="3"/>
  <c r="I119" i="3"/>
  <c r="J119" i="3"/>
  <c r="C120" i="3"/>
  <c r="I120" i="3"/>
  <c r="J120" i="3"/>
  <c r="C121" i="3"/>
  <c r="I121" i="3"/>
  <c r="J121" i="3"/>
  <c r="C122" i="3"/>
  <c r="I122" i="3"/>
  <c r="J122" i="3"/>
  <c r="C123" i="3"/>
  <c r="I123" i="3"/>
  <c r="J123" i="3"/>
  <c r="C124" i="3"/>
  <c r="I124" i="3"/>
  <c r="J124" i="3"/>
  <c r="C125" i="3"/>
  <c r="I125" i="3"/>
  <c r="J125" i="3"/>
  <c r="C126" i="3"/>
  <c r="I126" i="3"/>
  <c r="J126" i="3"/>
  <c r="C127" i="3"/>
  <c r="I127" i="3"/>
  <c r="J127" i="3"/>
  <c r="C128" i="3"/>
  <c r="I128" i="3"/>
  <c r="J128" i="3"/>
  <c r="C129" i="3"/>
  <c r="I129" i="3"/>
  <c r="J129" i="3"/>
  <c r="C130" i="3"/>
  <c r="I130" i="3"/>
  <c r="J130" i="3"/>
  <c r="C131" i="3"/>
  <c r="I131" i="3"/>
  <c r="J131" i="3"/>
  <c r="C132" i="3"/>
  <c r="I132" i="3"/>
  <c r="J132" i="3"/>
  <c r="C133" i="3"/>
  <c r="I133" i="3"/>
  <c r="J133" i="3"/>
  <c r="C134" i="3"/>
  <c r="I134" i="3"/>
  <c r="J134" i="3"/>
  <c r="C135" i="3"/>
  <c r="I135" i="3"/>
  <c r="J135" i="3"/>
  <c r="C136" i="3"/>
  <c r="I136" i="3"/>
  <c r="J136" i="3"/>
  <c r="C137" i="3"/>
  <c r="I137" i="3"/>
  <c r="J137" i="3"/>
  <c r="C138" i="3"/>
  <c r="I138" i="3"/>
  <c r="J138" i="3"/>
  <c r="C139" i="3"/>
  <c r="I139" i="3"/>
  <c r="J139" i="3"/>
  <c r="C140" i="3"/>
  <c r="I140" i="3"/>
  <c r="J140" i="3"/>
  <c r="C141" i="3"/>
  <c r="I141" i="3"/>
  <c r="J141" i="3"/>
  <c r="C142" i="3"/>
  <c r="I142" i="3"/>
  <c r="J142" i="3"/>
  <c r="C143" i="3"/>
  <c r="I143" i="3"/>
  <c r="J143" i="3"/>
  <c r="C144" i="3"/>
  <c r="I144" i="3"/>
  <c r="J144" i="3"/>
  <c r="C145" i="3"/>
  <c r="I145" i="3"/>
  <c r="J145" i="3"/>
  <c r="C146" i="3"/>
  <c r="I146" i="3"/>
  <c r="J146" i="3"/>
  <c r="C147" i="3"/>
  <c r="I147" i="3"/>
  <c r="J147" i="3"/>
  <c r="C148" i="3"/>
  <c r="I148" i="3"/>
  <c r="J148" i="3"/>
  <c r="C149" i="3"/>
  <c r="I149" i="3"/>
  <c r="J149" i="3"/>
  <c r="C150" i="3"/>
  <c r="I150" i="3"/>
  <c r="J150" i="3"/>
  <c r="C151" i="3"/>
  <c r="I151" i="3"/>
  <c r="J151" i="3"/>
  <c r="C152" i="3"/>
  <c r="I152" i="3"/>
  <c r="J152" i="3"/>
  <c r="C153" i="3"/>
  <c r="I153" i="3"/>
  <c r="J153" i="3"/>
  <c r="C154" i="3"/>
  <c r="I154" i="3"/>
  <c r="J154" i="3"/>
  <c r="C155" i="3"/>
  <c r="I155" i="3"/>
  <c r="J155" i="3"/>
  <c r="C156" i="3"/>
  <c r="I156" i="3"/>
  <c r="J156" i="3"/>
  <c r="C157" i="3"/>
  <c r="I157" i="3"/>
  <c r="J157" i="3"/>
  <c r="C158" i="3"/>
  <c r="I158" i="3"/>
  <c r="J158" i="3"/>
  <c r="C159" i="3"/>
  <c r="I159" i="3"/>
  <c r="J159" i="3"/>
  <c r="C160" i="3"/>
  <c r="I160" i="3"/>
  <c r="J160" i="3"/>
  <c r="C161" i="3"/>
  <c r="I161" i="3"/>
  <c r="J161" i="3"/>
  <c r="C162" i="3"/>
  <c r="I162" i="3"/>
  <c r="J162" i="3"/>
  <c r="C163" i="3"/>
  <c r="I163" i="3"/>
  <c r="J163" i="3"/>
  <c r="C164" i="3"/>
  <c r="I164" i="3"/>
  <c r="J164" i="3"/>
  <c r="C165" i="3"/>
  <c r="I165" i="3"/>
  <c r="J165" i="3"/>
  <c r="C166" i="3"/>
  <c r="I166" i="3"/>
  <c r="J166" i="3"/>
  <c r="C167" i="3"/>
  <c r="I167" i="3"/>
  <c r="J167" i="3"/>
  <c r="C168" i="3"/>
  <c r="I168" i="3"/>
  <c r="J168" i="3"/>
  <c r="C169" i="3"/>
  <c r="I169" i="3"/>
  <c r="J169" i="3"/>
  <c r="C170" i="3"/>
  <c r="I170" i="3"/>
  <c r="J170" i="3"/>
  <c r="C171" i="3"/>
  <c r="I171" i="3"/>
  <c r="J171" i="3"/>
  <c r="C172" i="3"/>
  <c r="I172" i="3"/>
  <c r="J172" i="3"/>
  <c r="C173" i="3"/>
  <c r="I173" i="3"/>
  <c r="J173" i="3"/>
  <c r="C174" i="3"/>
  <c r="I174" i="3"/>
  <c r="J174" i="3"/>
  <c r="C175" i="3"/>
  <c r="I175" i="3"/>
  <c r="J175" i="3"/>
  <c r="C176" i="3"/>
  <c r="I176" i="3"/>
  <c r="J176" i="3"/>
  <c r="C177" i="3"/>
  <c r="I177" i="3"/>
  <c r="J177" i="3"/>
</calcChain>
</file>

<file path=xl/sharedStrings.xml><?xml version="1.0" encoding="utf-8"?>
<sst xmlns="http://schemas.openxmlformats.org/spreadsheetml/2006/main" count="3202" uniqueCount="595">
  <si>
    <t>POSIZIONE</t>
  </si>
  <si>
    <t>COGNOME_NOME</t>
  </si>
  <si>
    <t>DATA_NASCITA</t>
  </si>
  <si>
    <t>CODICE_FISCALE</t>
  </si>
  <si>
    <t>PUNT_TOTALE</t>
  </si>
  <si>
    <t>PUNT_SANIT</t>
  </si>
  <si>
    <t>PUNT_SOCIALE</t>
  </si>
  <si>
    <t>INTENSITA</t>
  </si>
  <si>
    <t>DATA1DOMANDA</t>
  </si>
  <si>
    <t>DATAUVG</t>
  </si>
  <si>
    <t>CONVENZIONATO</t>
  </si>
  <si>
    <t>COD_IDENTIFICATIVO</t>
  </si>
  <si>
    <t>DOMICILIO</t>
  </si>
  <si>
    <t>INDIRIZZO</t>
  </si>
  <si>
    <t>PROGETTO</t>
  </si>
  <si>
    <t>ESITO</t>
  </si>
  <si>
    <t>DISTRETTO</t>
  </si>
  <si>
    <t>ENTEGESTORE</t>
  </si>
  <si>
    <t>ENTEBREVE</t>
  </si>
  <si>
    <t>DISTRETTO_BREVE</t>
  </si>
  <si>
    <t>COMUNERESIDENZA</t>
  </si>
  <si>
    <t>INDIRIZZORESIDENZA</t>
  </si>
  <si>
    <t>ASL</t>
  </si>
  <si>
    <t>JANNON RINO LUIGI</t>
  </si>
  <si>
    <t>JNNRLG39D03C639W</t>
  </si>
  <si>
    <t>ALTA</t>
  </si>
  <si>
    <t>NO</t>
  </si>
  <si>
    <t>CHIOMONTE</t>
  </si>
  <si>
    <t>VIA JANNON (loc. RAMATS)</t>
  </si>
  <si>
    <t>Interventi economici PNA medio-alta intensità (DGR 16-6873/2023)</t>
  </si>
  <si>
    <t>Persone anziane ALTO bisogno assistenziale</t>
  </si>
  <si>
    <t>TO3 - VAL SUSA E VAL SANGONE</t>
  </si>
  <si>
    <t>"VALLE DI SUSA" CON.I.S.A. CONSORZIO INTERCOMUNALE SOCIO-ASSISTENZIALE</t>
  </si>
  <si>
    <t>VALLE DI SUSA</t>
  </si>
  <si>
    <t>VAL SUSA VAL SANGONE</t>
  </si>
  <si>
    <t>VIA JANNON (LOC. RAMATS)</t>
  </si>
  <si>
    <t>203</t>
  </si>
  <si>
    <t>FAURE RINA</t>
  </si>
  <si>
    <t>FRARNI38S47C564Y</t>
  </si>
  <si>
    <t>ALTA INC</t>
  </si>
  <si>
    <t>CESANA TORINESE</t>
  </si>
  <si>
    <t>FRAZIONE FENILS</t>
  </si>
  <si>
    <t>Persone anziane BASSO bisogno assistenziale</t>
  </si>
  <si>
    <t>CAVALLARO ELVIRA</t>
  </si>
  <si>
    <t>CVLLVR41S60C285V</t>
  </si>
  <si>
    <t>SANT'AMBROGIO DI TORINO</t>
  </si>
  <si>
    <t>CORSO MONCENISIO</t>
  </si>
  <si>
    <t>COSTA IRMA</t>
  </si>
  <si>
    <t>CSTRMI34E71B350R</t>
  </si>
  <si>
    <t>CIRIE'</t>
  </si>
  <si>
    <t>CORSO NAZIONI UNITE</t>
  </si>
  <si>
    <t>BARDONECCHIA</t>
  </si>
  <si>
    <t>VIA MELEZET</t>
  </si>
  <si>
    <t>DUGHERA PIERO MARIO FILIPPO</t>
  </si>
  <si>
    <t>DGHPMR38S20L219S</t>
  </si>
  <si>
    <t>RUBIANA</t>
  </si>
  <si>
    <t>VIA ROMA</t>
  </si>
  <si>
    <t>ANANIA ANNA</t>
  </si>
  <si>
    <t>NNANNA49H47B002A</t>
  </si>
  <si>
    <t>GIAVENO</t>
  </si>
  <si>
    <t>VIA MARTIRI DELLA LIBERTA'</t>
  </si>
  <si>
    <t>DI MONTEGNACCO MARISA</t>
  </si>
  <si>
    <t>DMNMRS44M43L219B</t>
  </si>
  <si>
    <t>SUSA</t>
  </si>
  <si>
    <t>PIAZZA SAN FRANCESCO</t>
  </si>
  <si>
    <t>ARIANTI GIORGIO</t>
  </si>
  <si>
    <t>RNTGRG40P17B041N</t>
  </si>
  <si>
    <t>MEDIO ALTA</t>
  </si>
  <si>
    <t>CAPRIE</t>
  </si>
  <si>
    <t>VIA PEROLDRADO</t>
  </si>
  <si>
    <t/>
  </si>
  <si>
    <t>AILLIAUD GIOVANNI</t>
  </si>
  <si>
    <t>LLDGNN50S19C564I</t>
  </si>
  <si>
    <t>SHEHAJ SHAZIJE</t>
  </si>
  <si>
    <t>SHHSZJ45E49Z100E</t>
  </si>
  <si>
    <t>SANT'ANTONINO DI SUSA</t>
  </si>
  <si>
    <t>VIA ROCCIAMELONE</t>
  </si>
  <si>
    <t>RODRIGUEZ CARBO NELSON</t>
  </si>
  <si>
    <t>RDRNSN43T19Z504W</t>
  </si>
  <si>
    <t>VIA SELVAGGIO</t>
  </si>
  <si>
    <t>DORETTO MARIA</t>
  </si>
  <si>
    <t>DRTMRA37C48B642V</t>
  </si>
  <si>
    <t>VIA I MAGGIO</t>
  </si>
  <si>
    <t>BORGIS ELVIRA</t>
  </si>
  <si>
    <t>BRGLVR29D46F255I</t>
  </si>
  <si>
    <t>CONDOVE</t>
  </si>
  <si>
    <t>VIA DEGLI ORTI</t>
  </si>
  <si>
    <t>BARITELLO CELLINA</t>
  </si>
  <si>
    <t>BRTCLN37E52M007J</t>
  </si>
  <si>
    <t>VIA MONCENISIO</t>
  </si>
  <si>
    <t>Interventi economici medio-alta intensità (DGR 56/2009)</t>
  </si>
  <si>
    <t>GROSSO CONCETTA</t>
  </si>
  <si>
    <t>GRSCCT53T43D725Q</t>
  </si>
  <si>
    <t>VIA MASCAGNI PIETRO</t>
  </si>
  <si>
    <t>Lungoassistenza medio-alta intensità (DGR 51/2003)</t>
  </si>
  <si>
    <t>PUZZO GIOVANNI</t>
  </si>
  <si>
    <t>PZZGNN48R18G624L</t>
  </si>
  <si>
    <t>TRANA</t>
  </si>
  <si>
    <t>BORGATA MERLO</t>
  </si>
  <si>
    <t>AVIDANO MIRELLA</t>
  </si>
  <si>
    <t>VDNMLL45R49L219P</t>
  </si>
  <si>
    <t>VIA GUGLIELMINO MAURIZIO</t>
  </si>
  <si>
    <t>PLANO GIANFRANCO</t>
  </si>
  <si>
    <t>PLNGFR39P09I645U</t>
  </si>
  <si>
    <t>AVIGLIANA</t>
  </si>
  <si>
    <t>MONTE PRCHIRIANO</t>
  </si>
  <si>
    <t>VIA MONTE PIRCHIRIANO</t>
  </si>
  <si>
    <t>NACIRI EL MILOUDIA</t>
  </si>
  <si>
    <t>NCRLLD47A41Z330B</t>
  </si>
  <si>
    <t>PIAZZA VITTORIO VENETO</t>
  </si>
  <si>
    <t>GIAI CHECA FRANCO</t>
  </si>
  <si>
    <t>GCHFNC54P14L219Z</t>
  </si>
  <si>
    <t>VIA BOTETTO</t>
  </si>
  <si>
    <t>D'AMICO LILIANA</t>
  </si>
  <si>
    <t>DMCLLN32T69L013S</t>
  </si>
  <si>
    <t>VIA F.ROLANDO</t>
  </si>
  <si>
    <t>DE MATTEIS PIER LUIGI</t>
  </si>
  <si>
    <t>DMTPLG43C16G535W</t>
  </si>
  <si>
    <t>MEDIA</t>
  </si>
  <si>
    <t>VAIE</t>
  </si>
  <si>
    <t>VIA BRAIDE</t>
  </si>
  <si>
    <t>BESSONE PASQUALINA</t>
  </si>
  <si>
    <t>BSSPQL43R62C404J</t>
  </si>
  <si>
    <t>VIA CAN. PIO ROLLA</t>
  </si>
  <si>
    <t>UGLIANO ALFONSO</t>
  </si>
  <si>
    <t>GLNLNS38L03G190H</t>
  </si>
  <si>
    <t>VIA CASTAGNO VALERIO</t>
  </si>
  <si>
    <t>Interventi economici PNA media intensità (DGR 16-6873/2023)</t>
  </si>
  <si>
    <t>MOROSI IVANA</t>
  </si>
  <si>
    <t>MRSVNI42T46D653O</t>
  </si>
  <si>
    <t>BORGATA LEVRA SOPRA</t>
  </si>
  <si>
    <t>ALTOMARE ENNIO</t>
  </si>
  <si>
    <t>LTMNNE52E28H490T</t>
  </si>
  <si>
    <t>BUSSOLENO</t>
  </si>
  <si>
    <t>VIA TRAFORO</t>
  </si>
  <si>
    <t>BOZZETTA ELENA</t>
  </si>
  <si>
    <t>BZZLNE40E61F158G</t>
  </si>
  <si>
    <t>BUTTIGLIERA ALTA</t>
  </si>
  <si>
    <t>CORSO TORINO</t>
  </si>
  <si>
    <t>MOSCA ANTONIO</t>
  </si>
  <si>
    <t>MSCNTN45B28D864X</t>
  </si>
  <si>
    <t>BORGO PONTE PIETRA</t>
  </si>
  <si>
    <t>NARDUCCI CRISTINA</t>
  </si>
  <si>
    <t>NRDCST38D55A120Q</t>
  </si>
  <si>
    <t>VIA XX SETTEMBRE</t>
  </si>
  <si>
    <t>LA MARCA ROSARIA</t>
  </si>
  <si>
    <t>LMRRSR46L43B429D</t>
  </si>
  <si>
    <t>VIA GIOVANNI XXIII PAPA</t>
  </si>
  <si>
    <t>LA TERZA MARIA</t>
  </si>
  <si>
    <t>LTRMRA35A50F735E</t>
  </si>
  <si>
    <t>VIA PALAZZO DI CITTA'</t>
  </si>
  <si>
    <t>BERTRANDO BRUNO</t>
  </si>
  <si>
    <t>BRTBRN35E17F058S</t>
  </si>
  <si>
    <t>MATTIE</t>
  </si>
  <si>
    <t>VIA GILLO</t>
  </si>
  <si>
    <t>SENOR BENITO</t>
  </si>
  <si>
    <t>SNRBNT37L21L013J</t>
  </si>
  <si>
    <t>REGIONE TORRETTA</t>
  </si>
  <si>
    <t>SELLA ROLANDO MARIANGELA</t>
  </si>
  <si>
    <t>SLLMNG40A64L219Y</t>
  </si>
  <si>
    <t>ALMESE</t>
  </si>
  <si>
    <t>VIA CAPOLO (loc. MALATRAIT)</t>
  </si>
  <si>
    <t>Disabilità GRAVE</t>
  </si>
  <si>
    <t>VIA CAPOLO (LOC. MALATRAIT)</t>
  </si>
  <si>
    <t>CROCE ANNA MARIA</t>
  </si>
  <si>
    <t>CRCNMR36L68L219Z</t>
  </si>
  <si>
    <t>VIALE KENNEDY</t>
  </si>
  <si>
    <t>BERNO GISELLA</t>
  </si>
  <si>
    <t>BRNGLL44H49B297P</t>
  </si>
  <si>
    <t>VIA MAZZINI GIUSEPPE</t>
  </si>
  <si>
    <t>DI MAIO LUISA</t>
  </si>
  <si>
    <t>DMILSU38C49H990I</t>
  </si>
  <si>
    <t>VICOLO ASSIETTA</t>
  </si>
  <si>
    <t>PIAZZA IV NOVEMBRE</t>
  </si>
  <si>
    <t>GIULINI MARIA VITTORIA</t>
  </si>
  <si>
    <t>GLNMVT48P45L219G</t>
  </si>
  <si>
    <t>VIA D ALIGHIERI</t>
  </si>
  <si>
    <t>CREMONA GIUSEPPE ARTURO</t>
  </si>
  <si>
    <t>CRMGPP47S26H154A</t>
  </si>
  <si>
    <t>VIA DURBIANO</t>
  </si>
  <si>
    <t>BOUZARHBA HAMID</t>
  </si>
  <si>
    <t>BZRHMD57R29Z330S</t>
  </si>
  <si>
    <t>VIA AOSTA</t>
  </si>
  <si>
    <t>MILANETTI ELISA</t>
  </si>
  <si>
    <t>MLNLSE30B48G062U</t>
  </si>
  <si>
    <t>VIA VILLAR DORA</t>
  </si>
  <si>
    <t>GIANNOTTE ARMANDO</t>
  </si>
  <si>
    <t>GNNRND38L25G187X</t>
  </si>
  <si>
    <t>VILLAR DORA</t>
  </si>
  <si>
    <t>VIA SANT'AMBROGIO</t>
  </si>
  <si>
    <t>FILANNINO GIUSEPPE ROBERTO</t>
  </si>
  <si>
    <t>FLNGPP46E13L219I</t>
  </si>
  <si>
    <t>LOCALITA' GRANGE VERNET</t>
  </si>
  <si>
    <t>CERUTTI PIER FRANCO</t>
  </si>
  <si>
    <t>CRTPFR51H19F053W</t>
  </si>
  <si>
    <t>MIRANO MARIA PATRIZIA TERESA</t>
  </si>
  <si>
    <t>MRNMPT52H43L219O</t>
  </si>
  <si>
    <t>VIA MADONNA DELLE GRAZIE</t>
  </si>
  <si>
    <t>BORGATA BARATTA</t>
  </si>
  <si>
    <t>ARCA SERAFINO</t>
  </si>
  <si>
    <t>RCASFN33A30A007K</t>
  </si>
  <si>
    <t>VIA CAPOLUOGO (loc. FERRIERA)</t>
  </si>
  <si>
    <t>VIA CAPOLUOGO (LOC. FERRIERA)</t>
  </si>
  <si>
    <t>VIGLIONE ROBERTO</t>
  </si>
  <si>
    <t>VGLRRT37L22C738A</t>
  </si>
  <si>
    <t>ALPIGNANO</t>
  </si>
  <si>
    <t>VIA COLLEGNO</t>
  </si>
  <si>
    <t>CASELETTE</t>
  </si>
  <si>
    <t>VIA VALDELLATORRE</t>
  </si>
  <si>
    <t>MONASTEROLO OSCAR</t>
  </si>
  <si>
    <t>MNSSCR41A05A734G</t>
  </si>
  <si>
    <t>BORGATA MONTECOMPOSTO</t>
  </si>
  <si>
    <t>MAURO ADALGISA</t>
  </si>
  <si>
    <t>MRADGS49M67L124X</t>
  </si>
  <si>
    <t>VIA DORA RIPARIA</t>
  </si>
  <si>
    <t>FANNI MARIA</t>
  </si>
  <si>
    <t>FNNMRA42B45I215R</t>
  </si>
  <si>
    <t>VIA PARTIGIANI D'ITALIA</t>
  </si>
  <si>
    <t>DI VINCI TERESA</t>
  </si>
  <si>
    <t>DVNTRS39S67H281I</t>
  </si>
  <si>
    <t>VIA TORINO</t>
  </si>
  <si>
    <t>PIMPINI BRUNO</t>
  </si>
  <si>
    <t>PMPBRN34D24H355X</t>
  </si>
  <si>
    <t>VIA AL CASTELLO</t>
  </si>
  <si>
    <t>ORLANDO ANNA MARIA</t>
  </si>
  <si>
    <t>RLNNMR40L66Z326O</t>
  </si>
  <si>
    <t>VIA BARONERA</t>
  </si>
  <si>
    <t>CLARETTO LIA</t>
  </si>
  <si>
    <t>CLRLIA43S65L726M</t>
  </si>
  <si>
    <t>VENAUS-VENALZIO (EX)</t>
  </si>
  <si>
    <t>VIA BALPO GIUSEPPE</t>
  </si>
  <si>
    <t>ROSSI QUERIN LUIGIA</t>
  </si>
  <si>
    <t>RSSLGU36E65I040J</t>
  </si>
  <si>
    <t>VIALE REGINA ELENA</t>
  </si>
  <si>
    <t>ARFE' ADRIANA</t>
  </si>
  <si>
    <t>RFADRN51C43H355W</t>
  </si>
  <si>
    <t>Lungoassistenza media intensità (DGR 51/2003)</t>
  </si>
  <si>
    <t>CURCURUTO GIUSEPPA</t>
  </si>
  <si>
    <t>CRCGPP44E57D733V</t>
  </si>
  <si>
    <t>VIALE ROMA</t>
  </si>
  <si>
    <t>GRECO MARIA</t>
  </si>
  <si>
    <t>GRCMRA43R58G273W</t>
  </si>
  <si>
    <t>MESSINA GRAZIA</t>
  </si>
  <si>
    <t>MSSGRZ46M51E431L</t>
  </si>
  <si>
    <t>BORGATA BAUDISSARD</t>
  </si>
  <si>
    <t>CIANCALEONI GIOVANNA</t>
  </si>
  <si>
    <t>CNCGNN37S50A475T</t>
  </si>
  <si>
    <t>VALGIOIE</t>
  </si>
  <si>
    <t>BORGATA CHIAPPERO</t>
  </si>
  <si>
    <t>HAGIU CONSTANTA IOSEFINA</t>
  </si>
  <si>
    <t>HGACST39E62Z129L</t>
  </si>
  <si>
    <t>VIA IV NOVEMBRE</t>
  </si>
  <si>
    <t>IERARDI CATERINA</t>
  </si>
  <si>
    <t>RRDCRN31A59G508Y</t>
  </si>
  <si>
    <t>CORSO LAGHI</t>
  </si>
  <si>
    <t>MURATORE ANTONIO</t>
  </si>
  <si>
    <t>MRTNTN44S19F839C</t>
  </si>
  <si>
    <t>VIA SACRA DI SAN MICHELE</t>
  </si>
  <si>
    <t>MARLETTA GIUSEPPE</t>
  </si>
  <si>
    <t>MRLGPP49C07C351N</t>
  </si>
  <si>
    <t>BORGATA ROCCETTE</t>
  </si>
  <si>
    <t>MELIS GILLA</t>
  </si>
  <si>
    <t>MLSGLL35D45E270L</t>
  </si>
  <si>
    <t>MEDIO BASSA</t>
  </si>
  <si>
    <t>VIA GRAVERE</t>
  </si>
  <si>
    <t>AGOSTINO GIUSEPPA</t>
  </si>
  <si>
    <t>GSTGPP35B58E993S</t>
  </si>
  <si>
    <t>SANGANO</t>
  </si>
  <si>
    <t>VIA DELLA FONTANA</t>
  </si>
  <si>
    <t>BONINO PIER GIORGIO</t>
  </si>
  <si>
    <t>BNNPGR43T21A218D</t>
  </si>
  <si>
    <t>VIA TETTI MONTABONE (loc. RIVERA)</t>
  </si>
  <si>
    <t>VIA TETTI MONTABONE (LOC. RIVERA)</t>
  </si>
  <si>
    <t>OGGERO BIANCA</t>
  </si>
  <si>
    <t>GGRBNC33P59L219Z</t>
  </si>
  <si>
    <t>STRADA DEI PRATI</t>
  </si>
  <si>
    <t>GHIOTTI ANNA MARIA</t>
  </si>
  <si>
    <t>GHTNMR32T47B024L</t>
  </si>
  <si>
    <t>VILLAR FOCCHIARDO</t>
  </si>
  <si>
    <t>VIA GIACONERA</t>
  </si>
  <si>
    <t>BERTARELLI MORENO</t>
  </si>
  <si>
    <t>BRTMRN53A08F156V</t>
  </si>
  <si>
    <t>VIA CARDUCCI GIOSUE'</t>
  </si>
  <si>
    <t>FARINELLA MAURO</t>
  </si>
  <si>
    <t>FRNMRA43H10C814C</t>
  </si>
  <si>
    <t>VIA GRECO MARIO</t>
  </si>
  <si>
    <t>RISOLO ANNA</t>
  </si>
  <si>
    <t>RSLNNA42T53G141G</t>
  </si>
  <si>
    <t>VIA RUBATTERA</t>
  </si>
  <si>
    <t>IERARDI ANTONIA</t>
  </si>
  <si>
    <t>RRDNTN44P62H403S</t>
  </si>
  <si>
    <t>VIA CHIESALI</t>
  </si>
  <si>
    <t>GULINO GIUSEPPE</t>
  </si>
  <si>
    <t>GLNGPP38L11H163G</t>
  </si>
  <si>
    <t>VICOLO PALERMO</t>
  </si>
  <si>
    <t>CINATO MARIA GRAZIA</t>
  </si>
  <si>
    <t>CNTMGR44T63C955B</t>
  </si>
  <si>
    <t>VIA MARIA AUSILIATRICE</t>
  </si>
  <si>
    <t>VIA SAN SEBASTIANO</t>
  </si>
  <si>
    <t>BERTOLOTTI ELAINE</t>
  </si>
  <si>
    <t>BRTLNE44P52Z404F</t>
  </si>
  <si>
    <t>VIA CERRONE</t>
  </si>
  <si>
    <t>PERRONE ANTONIO</t>
  </si>
  <si>
    <t>PRRNTN47H07I119S</t>
  </si>
  <si>
    <t>MARRO LILIANA</t>
  </si>
  <si>
    <t>MRRLLN42E51D205N</t>
  </si>
  <si>
    <t>CHIUSA DI SAN MICHELE</t>
  </si>
  <si>
    <t>HORVAT ANA</t>
  </si>
  <si>
    <t>HRVNAA60M65Z129C</t>
  </si>
  <si>
    <t>REANO</t>
  </si>
  <si>
    <t>BORGATA FIORI</t>
  </si>
  <si>
    <t>CORINO ALDA</t>
  </si>
  <si>
    <t>CRNLDA38L67L219K</t>
  </si>
  <si>
    <t>BORGATA LOIRI</t>
  </si>
  <si>
    <t>BLANDINO STELLA</t>
  </si>
  <si>
    <t>BLNSLL33P49A518F</t>
  </si>
  <si>
    <t>VIA EX COMBATTENTI</t>
  </si>
  <si>
    <t>FRANCESCHINI GIULIO</t>
  </si>
  <si>
    <t>FRNGLI39M15C127H</t>
  </si>
  <si>
    <t>VIA ROMAROLO</t>
  </si>
  <si>
    <t>SOLINAS GIOVANNA</t>
  </si>
  <si>
    <t>SLNGNN44E58A952D</t>
  </si>
  <si>
    <t>VIA SAN MICHELE</t>
  </si>
  <si>
    <t>DAMETTO GIULIA EDMONDA</t>
  </si>
  <si>
    <t>DMTGDM38H60F999X</t>
  </si>
  <si>
    <t>VIA OSPEDALE</t>
  </si>
  <si>
    <t>ALLAIS ROSALBA</t>
  </si>
  <si>
    <t>LLSRLB39A59C803Q</t>
  </si>
  <si>
    <t>BORGATA MOLINO</t>
  </si>
  <si>
    <t>BARBERA LUCIANO</t>
  </si>
  <si>
    <t>BRBLCN49T18L219G</t>
  </si>
  <si>
    <t>VIA DON POGOLOTTO ANDREA</t>
  </si>
  <si>
    <t>MARTINENGO CLAUDIO</t>
  </si>
  <si>
    <t>MRTCLD35E08L219G</t>
  </si>
  <si>
    <t>BORGONE SUSA</t>
  </si>
  <si>
    <t>VIA BENVENUTO</t>
  </si>
  <si>
    <t>SCHIAVON GIACINTA</t>
  </si>
  <si>
    <t>SCHGNT46M63D442N</t>
  </si>
  <si>
    <t>VIA CANONICO L BONINO</t>
  </si>
  <si>
    <t>LUMIA MARIA</t>
  </si>
  <si>
    <t>LMUMRA35T54L112F</t>
  </si>
  <si>
    <t>CORSO DALLA CHIESA CARLO ALBERTO GENERALE</t>
  </si>
  <si>
    <t>DE VUONO SAVERIA</t>
  </si>
  <si>
    <t>DVNSVR38T63C501U</t>
  </si>
  <si>
    <t>VIA COAZZE</t>
  </si>
  <si>
    <t>FRATEPIETRO CATERINA</t>
  </si>
  <si>
    <t>FRTCRN33S48F220V</t>
  </si>
  <si>
    <t>VIA RIVETTI</t>
  </si>
  <si>
    <t>FAVRETTO GIORGIO</t>
  </si>
  <si>
    <t>FVRGRG47T12L219G</t>
  </si>
  <si>
    <t>SAUZE D'OULX</t>
  </si>
  <si>
    <t>VIA RICHARDETTE</t>
  </si>
  <si>
    <t>MALARA MARIA</t>
  </si>
  <si>
    <t>MLRMRA38E59F779B</t>
  </si>
  <si>
    <t>ARCARO MARIANNINA</t>
  </si>
  <si>
    <t>RCRMNN47C65C222N</t>
  </si>
  <si>
    <t>CORSO VANDEL (LOC. FERRIERA)</t>
  </si>
  <si>
    <t>IVANCICH FIORANGELA</t>
  </si>
  <si>
    <t>VNCFNG46R45L013P</t>
  </si>
  <si>
    <t>RONDI VALTER</t>
  </si>
  <si>
    <t>RNDVTR61M18L219Q</t>
  </si>
  <si>
    <t>VIA ABEGG AUGUSTO</t>
  </si>
  <si>
    <t>VIA TEVERE</t>
  </si>
  <si>
    <t>MORANDO LUIGINA</t>
  </si>
  <si>
    <t>MRNLGN45H55A218M</t>
  </si>
  <si>
    <t>BASSA</t>
  </si>
  <si>
    <t>VIA TRIESTE</t>
  </si>
  <si>
    <t>BIGLIONE VINCENZA</t>
  </si>
  <si>
    <t>BGLVCN35C49L219Z</t>
  </si>
  <si>
    <t>VIA DELLE MIMOSE</t>
  </si>
  <si>
    <t>AMANDOLA FRANCA</t>
  </si>
  <si>
    <t>MNDFNC33A47C564X</t>
  </si>
  <si>
    <t>ROUX FRANCO</t>
  </si>
  <si>
    <t>RXOFNC40M20I692G</t>
  </si>
  <si>
    <t>OULX-ULZIO (EX)</t>
  </si>
  <si>
    <t>VIA SEGURET</t>
  </si>
  <si>
    <t>FASOLI DANILO</t>
  </si>
  <si>
    <t>FSLDNL37E24L781J</t>
  </si>
  <si>
    <t>VIA DELLE ROSE</t>
  </si>
  <si>
    <t>BOSIO TERESINA</t>
  </si>
  <si>
    <t>BSOTSN40P44H355A</t>
  </si>
  <si>
    <t>ZUCCOTTI EDDA</t>
  </si>
  <si>
    <t>ZCCDDE42E47F074D</t>
  </si>
  <si>
    <t>MEANA DI SUSA</t>
  </si>
  <si>
    <t>BORGATA BASSA MEANA</t>
  </si>
  <si>
    <t>CAVIOLA PAOLINA</t>
  </si>
  <si>
    <t>CVLPLN32H51A757C</t>
  </si>
  <si>
    <t>VIA DON BALBIANO LUIGI</t>
  </si>
  <si>
    <t>SALDIGLORIA MARIA</t>
  </si>
  <si>
    <t>SLDMRA50M71B745T</t>
  </si>
  <si>
    <t>DE BERNARDIN TERESINA</t>
  </si>
  <si>
    <t>DBRTSN38R59C919Y</t>
  </si>
  <si>
    <t>VIA ADIGE</t>
  </si>
  <si>
    <t>MURAGLIA DONATO</t>
  </si>
  <si>
    <t>MRGDNT60B15E493U</t>
  </si>
  <si>
    <t>VIA EINAUDI LUIGI</t>
  </si>
  <si>
    <t>STEFANINI MARIA</t>
  </si>
  <si>
    <t>STFMRA39L47D064U</t>
  </si>
  <si>
    <t>VIA PIETRO VERCELLINO</t>
  </si>
  <si>
    <t>BUSSI BRUNA</t>
  </si>
  <si>
    <t>BSSBRN46E54A479X</t>
  </si>
  <si>
    <t>CORSO STATI UNITI</t>
  </si>
  <si>
    <t>FERRANTE ANTONIA</t>
  </si>
  <si>
    <t>FRRNTN31L43G273W</t>
  </si>
  <si>
    <t>VIA BENETTI</t>
  </si>
  <si>
    <t>Interventi economici media intensità (DGR 56/2009)</t>
  </si>
  <si>
    <t>MARTINA MARIA</t>
  </si>
  <si>
    <t>MRTMRA32R49E009H</t>
  </si>
  <si>
    <t>GIAGLIONE</t>
  </si>
  <si>
    <t>FRAZIONE SANTO STEFANO</t>
  </si>
  <si>
    <t>GARNERO ANNA</t>
  </si>
  <si>
    <t>GRNNNA40L47H355V</t>
  </si>
  <si>
    <t>PORTA AICA MARIA</t>
  </si>
  <si>
    <t>PRTCMR37E70B024L</t>
  </si>
  <si>
    <t>BORGATA MALANO</t>
  </si>
  <si>
    <t>FAURE SILVIA</t>
  </si>
  <si>
    <t>FRASLV37T70C564K</t>
  </si>
  <si>
    <t>FRAZIONE BOUSSON</t>
  </si>
  <si>
    <t>VOMERO ELISA</t>
  </si>
  <si>
    <t>VMRLSE39T50F839L</t>
  </si>
  <si>
    <t>CAVALLO ADELE</t>
  </si>
  <si>
    <t>CVLDLA32D55A629F</t>
  </si>
  <si>
    <t>VIA COLOMBE' (loc. COLOMBE')</t>
  </si>
  <si>
    <t>VIA COLOMBE' (LOC. COLOMBE')</t>
  </si>
  <si>
    <t>PANETTA ANTONIA</t>
  </si>
  <si>
    <t>PNTNTN38L52C285X</t>
  </si>
  <si>
    <t>VIA D'ACQUISTO SALVO</t>
  </si>
  <si>
    <t>VERCELLINO IDA</t>
  </si>
  <si>
    <t>VRCDIA37C55G087T</t>
  </si>
  <si>
    <t>SAN GIORIO DI SUSA</t>
  </si>
  <si>
    <t>VIA CARLI</t>
  </si>
  <si>
    <t>CAVAZZAN MIRCA</t>
  </si>
  <si>
    <t>CVZMRC39A47F529U</t>
  </si>
  <si>
    <t>CORSO SUSA</t>
  </si>
  <si>
    <t>STRADA SUSA</t>
  </si>
  <si>
    <t>GAMBETTI ANNUNCIATA</t>
  </si>
  <si>
    <t>GMBNNC36L42H771P</t>
  </si>
  <si>
    <t>VIA CASCINA VAZONE</t>
  </si>
  <si>
    <t>ROCCI LUCIA</t>
  </si>
  <si>
    <t>RCCLCU29P61B305R</t>
  </si>
  <si>
    <t>STRADA DEL FERRO</t>
  </si>
  <si>
    <t>ROLANDO EFISIO</t>
  </si>
  <si>
    <t>RLNFSE33D20I296N</t>
  </si>
  <si>
    <t>VIA DELLA TORRE (loc. FERRIERA)</t>
  </si>
  <si>
    <t>VIA DELLA TORRE (LOC. FERRIERA)</t>
  </si>
  <si>
    <t>BRAYDA INES</t>
  </si>
  <si>
    <t>BRYNSI37H64L219C</t>
  </si>
  <si>
    <t>GRAVERE</t>
  </si>
  <si>
    <t>VIA SANTA CROCE</t>
  </si>
  <si>
    <t>FERRARA MARGHERITA</t>
  </si>
  <si>
    <t>FRRMGH32D43C027R</t>
  </si>
  <si>
    <t>VIA DELLA BOCCIOFILA</t>
  </si>
  <si>
    <t>RUSSO CARMELA</t>
  </si>
  <si>
    <t>RSSCML43E67H154E</t>
  </si>
  <si>
    <t>PONTRANDOLFO MARIA</t>
  </si>
  <si>
    <t>PNTMRA40B61A662N</t>
  </si>
  <si>
    <t>BORGATA GRANGETTA</t>
  </si>
  <si>
    <t>BELTRAMI PAOLA</t>
  </si>
  <si>
    <t>BLTPLA35M70L219Q</t>
  </si>
  <si>
    <t>VIA LEVIS GIUSEPPE AUGUSTO</t>
  </si>
  <si>
    <t>GUIDONE LUIGI</t>
  </si>
  <si>
    <t>GDNLGU46A13L219Q</t>
  </si>
  <si>
    <t>VIA CARON CONTI</t>
  </si>
  <si>
    <t>BARALDI FRANCA</t>
  </si>
  <si>
    <t>BRLFNC39T42B819Z</t>
  </si>
  <si>
    <t>VIA MATTEOTTI GIACOMO</t>
  </si>
  <si>
    <t>SEDDA ENNIO</t>
  </si>
  <si>
    <t>SDDNNE53E25L122N</t>
  </si>
  <si>
    <t>VIA ALBERILE</t>
  </si>
  <si>
    <t>MARZO AUGUSTA</t>
  </si>
  <si>
    <t>MRZGST30M57L726F</t>
  </si>
  <si>
    <t>VIA CIRCONVALLAZIONE</t>
  </si>
  <si>
    <t>STADOAN SILVESTRO ROSANNA</t>
  </si>
  <si>
    <t>STDRNN47T56L219U</t>
  </si>
  <si>
    <t>N.C.</t>
  </si>
  <si>
    <t>PISELLU EUSEBIA</t>
  </si>
  <si>
    <t>PSLSBE40T56B745V</t>
  </si>
  <si>
    <t>ZENI ANNA MARIA VELIA</t>
  </si>
  <si>
    <t>ZNENMR55A43C370K</t>
  </si>
  <si>
    <t>QUAZZO PIERINA</t>
  </si>
  <si>
    <t>QZZPRN32L61F335H</t>
  </si>
  <si>
    <t>MICHELETTO MARIA GRAZIA</t>
  </si>
  <si>
    <t>MCHMGR51L56C955E</t>
  </si>
  <si>
    <t>ROSSERO RENATA</t>
  </si>
  <si>
    <t>RSSRNT46R71M007Y</t>
  </si>
  <si>
    <t>VIA PREINERA</t>
  </si>
  <si>
    <t>GARBERO PIERO</t>
  </si>
  <si>
    <t>GRBPRI45D21L219U</t>
  </si>
  <si>
    <t>VIA BORGESA OSCAR</t>
  </si>
  <si>
    <t>BENSO GIOVANNI</t>
  </si>
  <si>
    <t>BNSGNN46A27H355B</t>
  </si>
  <si>
    <t>VIA CASCINA GARIGLIO</t>
  </si>
  <si>
    <t>ANSELMETTO EZIO</t>
  </si>
  <si>
    <t>NSLZEI41B13C955N</t>
  </si>
  <si>
    <t>BORGATA POISATTO</t>
  </si>
  <si>
    <t>GIACOMELLI CLELIA</t>
  </si>
  <si>
    <t>GCMCLL39B65H727A</t>
  </si>
  <si>
    <t>PIAZZA XXV APRILE</t>
  </si>
  <si>
    <t>CAPILUPPI VELIA</t>
  </si>
  <si>
    <t>CPLVLE57H63L219L</t>
  </si>
  <si>
    <t>TONELLO VALENTINO</t>
  </si>
  <si>
    <t>TNLVNT40C29L219K</t>
  </si>
  <si>
    <t>VIA SUSA</t>
  </si>
  <si>
    <t>SERRA GIUSEPPE</t>
  </si>
  <si>
    <t>SRRGPP28H22G674F</t>
  </si>
  <si>
    <t>VIA SAN GIORGIO</t>
  </si>
  <si>
    <t>PISSERA ADRIANA MARIA</t>
  </si>
  <si>
    <t>PSSDNM35H43B171M</t>
  </si>
  <si>
    <t>MIRAGLIA ROSARIA</t>
  </si>
  <si>
    <t>MRGRSR39M52C717V</t>
  </si>
  <si>
    <t>COPPANI VIGINA</t>
  </si>
  <si>
    <t>CPPVGN34H61H627R</t>
  </si>
  <si>
    <t>VICOLO REDENZIONE</t>
  </si>
  <si>
    <t>ARAUDO FRANCO</t>
  </si>
  <si>
    <t>RDAFNC38R01I024E</t>
  </si>
  <si>
    <t>VIA CRESTO</t>
  </si>
  <si>
    <t>BURATO LINA</t>
  </si>
  <si>
    <t>BRTLNI38B44A944C</t>
  </si>
  <si>
    <t>VIA GARIBALDI GIUSEPPE</t>
  </si>
  <si>
    <t>NUNZIANTE GIOVANNI</t>
  </si>
  <si>
    <t>NNZGNN48A03F839M</t>
  </si>
  <si>
    <t>AIELLO PASQUALE</t>
  </si>
  <si>
    <t>LLAPQL36D24F481X</t>
  </si>
  <si>
    <t>VIA MORO ALDO</t>
  </si>
  <si>
    <t>JOURDAN SERGIO</t>
  </si>
  <si>
    <t>JRDSRG40D17G196L</t>
  </si>
  <si>
    <t>AMBROSIA VEGLIA</t>
  </si>
  <si>
    <t>MBRVGL36A64Z110A</t>
  </si>
  <si>
    <t>VIA CLAVIERE</t>
  </si>
  <si>
    <t>BOSCHIS PAOLO</t>
  </si>
  <si>
    <t>BSCPLA31B23L219T</t>
  </si>
  <si>
    <t>MARTINASSO CARLA</t>
  </si>
  <si>
    <t>MRTCRL42P64H207Y</t>
  </si>
  <si>
    <t>BORGATA RIVATA</t>
  </si>
  <si>
    <t>SIANO REGINA</t>
  </si>
  <si>
    <t>SNIRGN40P64H703R</t>
  </si>
  <si>
    <t>COAZZE</t>
  </si>
  <si>
    <t>VIA MATTEOTTI</t>
  </si>
  <si>
    <t>VACCA GIOVANNI</t>
  </si>
  <si>
    <t>VCCGNN37A19A518W</t>
  </si>
  <si>
    <t>IEZZI MICHELINA</t>
  </si>
  <si>
    <t>ZZIMHL44A58C352I</t>
  </si>
  <si>
    <t>VIA DEI TESTA</t>
  </si>
  <si>
    <t>GIARDINO ROSANNA</t>
  </si>
  <si>
    <t>GRDRNN50E53H355Z</t>
  </si>
  <si>
    <t>VIA AVIGLIANA</t>
  </si>
  <si>
    <t>CANTAMESSA DANIELE</t>
  </si>
  <si>
    <t>CNTDNL44B21Z110E</t>
  </si>
  <si>
    <t>BRUZOLO</t>
  </si>
  <si>
    <t>VIA RE UMBERTO I</t>
  </si>
  <si>
    <t>BAUDANO GIORGIO</t>
  </si>
  <si>
    <t>BDNGRG40P26H355A</t>
  </si>
  <si>
    <t>BORGATA COLETTO</t>
  </si>
  <si>
    <t>DI PAOLA ARMANDO</t>
  </si>
  <si>
    <t>DPLRND50B13L219V</t>
  </si>
  <si>
    <t>ALPE STELLA</t>
  </si>
  <si>
    <t>LPASLL38M68C955W</t>
  </si>
  <si>
    <t>FRAZIONE CORNAGLIO</t>
  </si>
  <si>
    <t>BRUNATTO PIERA</t>
  </si>
  <si>
    <t>BRNPRI36P69A218G</t>
  </si>
  <si>
    <t>VIA PELISSERE</t>
  </si>
  <si>
    <t>BRUNO CARLO</t>
  </si>
  <si>
    <t>BRNCRL39H02B705X</t>
  </si>
  <si>
    <t>FERRARIS TERESINA</t>
  </si>
  <si>
    <t>FRRTSN27B52C264W</t>
  </si>
  <si>
    <t>PRALAVORIO ROSANNA</t>
  </si>
  <si>
    <t>PRLRNN37T41A218B</t>
  </si>
  <si>
    <t>VICOLO COLETTO</t>
  </si>
  <si>
    <t>BELLONE CATERINA</t>
  </si>
  <si>
    <t>BLLCRN44S65L013Y</t>
  </si>
  <si>
    <t>VIA MARTINETTI</t>
  </si>
  <si>
    <t>VALERIOTI FRANCESCO</t>
  </si>
  <si>
    <t>VLRFNC42L06C710D</t>
  </si>
  <si>
    <t>STRADA MONGINEVRO</t>
  </si>
  <si>
    <t>VIGNASSA</t>
  </si>
  <si>
    <t>CIRIO FRANCO</t>
  </si>
  <si>
    <t>CRIFNC44D30G134G</t>
  </si>
  <si>
    <t>VALENTE ANTONIA</t>
  </si>
  <si>
    <t>VLNNTN36S68L873T</t>
  </si>
  <si>
    <t>VIA VILLANOVA</t>
  </si>
  <si>
    <t>MARIUZZO SERGIO MOSE'</t>
  </si>
  <si>
    <t>MRZSGM35R18F130W</t>
  </si>
  <si>
    <t>PEROTTO ERASMO</t>
  </si>
  <si>
    <t>PRTRSM36P08C655P</t>
  </si>
  <si>
    <t>VIA ROCCIAMELONE (LOC. FERRIERA)</t>
  </si>
  <si>
    <t>PAPANDREA ELENA</t>
  </si>
  <si>
    <t>PPNLNE41T47H903X</t>
  </si>
  <si>
    <t>PERRUCCI BIBIANA</t>
  </si>
  <si>
    <t>PRRBBN39T42G098M</t>
  </si>
  <si>
    <t>GIODARI LELI</t>
  </si>
  <si>
    <t>GDRLLE40C54C955K</t>
  </si>
  <si>
    <t>Interventi economici PNA bassa intensità (DGR 16-6873/2023)</t>
  </si>
  <si>
    <t xml:space="preserve">CON.I.S.A. "VALLE DI SUSA E VAL SANGONE" </t>
  </si>
  <si>
    <t>Colonna1</t>
  </si>
  <si>
    <t>Colonna2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</si>
</sst>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/>
    <xf numFmtId="14" fontId="0" fillId="0" borderId="0" xfId="0" applyNumberFormat="1"/>
  </cellXfs>
  <cellStyles count="1">
    <cellStyle name="Normale" xfId="0" builtinId="0"/>
  </cellStyles>
  <dxfs count="8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L164" totalsRowShown="0">
  <autoFilter ref="A1:L164" xr:uid="{00000000-0009-0000-0100-000001000000}"/>
  <tableColumns count="12">
    <tableColumn id="1" xr3:uid="{00000000-0010-0000-0000-000001000000}" name="POSIZIONE"/>
    <tableColumn id="5" xr3:uid="{00000000-0010-0000-0000-000005000000}" name="PUNT_TOTALE"/>
    <tableColumn id="6" xr3:uid="{00000000-0010-0000-0000-000006000000}" name="PUNT_SANIT"/>
    <tableColumn id="7" xr3:uid="{00000000-0010-0000-0000-000007000000}" name="PUNT_SOCIALE"/>
    <tableColumn id="8" xr3:uid="{00000000-0010-0000-0000-000008000000}" name="INTENSITA"/>
    <tableColumn id="9" xr3:uid="{00000000-0010-0000-0000-000009000000}" name="DATA1DOMANDA" dataDxfId="7"/>
    <tableColumn id="10" xr3:uid="{00000000-0010-0000-0000-00000A000000}" name="DATAUVG" dataDxfId="6"/>
    <tableColumn id="12" xr3:uid="{00000000-0010-0000-0000-00000C000000}" name="COD_IDENTIFICATIVO"/>
    <tableColumn id="17" xr3:uid="{00000000-0010-0000-0000-000011000000}" name="DISTRETTO"/>
    <tableColumn id="18" xr3:uid="{00000000-0010-0000-0000-000012000000}" name="ENTEGESTORE"/>
    <tableColumn id="2" xr3:uid="{96D7CF32-7961-4E26-9116-67807C6AE8F9}" name="Colonna1"/>
    <tableColumn id="3" xr3:uid="{1B226D95-3829-4163-839A-5912283C8084}" name="Colonna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1:W2" totalsRowShown="0">
  <autoFilter ref="A1:W2" xr:uid="{00000000-0009-0000-0100-000002000000}"/>
  <tableColumns count="23">
    <tableColumn id="1" xr3:uid="{00000000-0010-0000-0100-000001000000}" name="POSIZIONE"/>
    <tableColumn id="2" xr3:uid="{00000000-0010-0000-0100-000002000000}" name="COGNOME_NOME"/>
    <tableColumn id="3" xr3:uid="{00000000-0010-0000-0100-000003000000}" name="DATA_NASCITA" dataDxfId="5">
      <calculatedColumnFormula>DATEVALUE("18/08/1961")</calculatedColumnFormula>
    </tableColumn>
    <tableColumn id="4" xr3:uid="{00000000-0010-0000-0100-000004000000}" name="CODICE_FISCALE"/>
    <tableColumn id="5" xr3:uid="{00000000-0010-0000-0100-000005000000}" name="PUNT_TOTALE"/>
    <tableColumn id="6" xr3:uid="{00000000-0010-0000-0100-000006000000}" name="PUNT_SANIT"/>
    <tableColumn id="7" xr3:uid="{00000000-0010-0000-0100-000007000000}" name="PUNT_SOCIALE"/>
    <tableColumn id="8" xr3:uid="{00000000-0010-0000-0100-000008000000}" name="INTENSITA"/>
    <tableColumn id="9" xr3:uid="{00000000-0010-0000-0100-000009000000}" name="DATA1DOMANDA" dataDxfId="4">
      <calculatedColumnFormula>DATEVALUE("05/03/2025")</calculatedColumnFormula>
    </tableColumn>
    <tableColumn id="10" xr3:uid="{00000000-0010-0000-0100-00000A000000}" name="DATAUVG" dataDxfId="3">
      <calculatedColumnFormula>DATEVALUE("10/03/2025")</calculatedColumnFormula>
    </tableColumn>
    <tableColumn id="11" xr3:uid="{00000000-0010-0000-0100-00000B000000}" name="CONVENZIONATO"/>
    <tableColumn id="12" xr3:uid="{00000000-0010-0000-0100-00000C000000}" name="COD_IDENTIFICATIVO"/>
    <tableColumn id="13" xr3:uid="{00000000-0010-0000-0100-00000D000000}" name="DOMICILIO"/>
    <tableColumn id="14" xr3:uid="{00000000-0010-0000-0100-00000E000000}" name="INDIRIZZO"/>
    <tableColumn id="15" xr3:uid="{00000000-0010-0000-0100-00000F000000}" name="PROGETTO"/>
    <tableColumn id="16" xr3:uid="{00000000-0010-0000-0100-000010000000}" name="ESITO"/>
    <tableColumn id="17" xr3:uid="{00000000-0010-0000-0100-000011000000}" name="DISTRETTO"/>
    <tableColumn id="18" xr3:uid="{00000000-0010-0000-0100-000012000000}" name="ENTEGESTORE"/>
    <tableColumn id="19" xr3:uid="{00000000-0010-0000-0100-000013000000}" name="ENTEBREVE"/>
    <tableColumn id="20" xr3:uid="{00000000-0010-0000-0100-000014000000}" name="DISTRETTO_BREVE"/>
    <tableColumn id="21" xr3:uid="{00000000-0010-0000-0100-000015000000}" name="COMUNERESIDENZA"/>
    <tableColumn id="22" xr3:uid="{00000000-0010-0000-0100-000016000000}" name="INDIRIZZORESIDENZA"/>
    <tableColumn id="23" xr3:uid="{00000000-0010-0000-0100-000017000000}" name="AS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3" displayName="Table3" ref="A1:W177" totalsRowShown="0">
  <autoFilter ref="A1:W177" xr:uid="{00000000-0009-0000-0100-000003000000}"/>
  <tableColumns count="23">
    <tableColumn id="1" xr3:uid="{00000000-0010-0000-0200-000001000000}" name="POSIZIONE"/>
    <tableColumn id="2" xr3:uid="{00000000-0010-0000-0200-000002000000}" name="COGNOME_NOME"/>
    <tableColumn id="3" xr3:uid="{00000000-0010-0000-0200-000003000000}" name="DATA_NASCITA" dataDxfId="2"/>
    <tableColumn id="4" xr3:uid="{00000000-0010-0000-0200-000004000000}" name="CODICE_FISCALE"/>
    <tableColumn id="5" xr3:uid="{00000000-0010-0000-0200-000005000000}" name="PUNT_TOTALE"/>
    <tableColumn id="6" xr3:uid="{00000000-0010-0000-0200-000006000000}" name="PUNT_SANIT"/>
    <tableColumn id="7" xr3:uid="{00000000-0010-0000-0200-000007000000}" name="PUNT_SOCIALE"/>
    <tableColumn id="8" xr3:uid="{00000000-0010-0000-0200-000008000000}" name="INTENSITA"/>
    <tableColumn id="9" xr3:uid="{00000000-0010-0000-0200-000009000000}" name="DATA1DOMANDA" dataDxfId="1"/>
    <tableColumn id="10" xr3:uid="{00000000-0010-0000-0200-00000A000000}" name="DATAUVG" dataDxfId="0"/>
    <tableColumn id="11" xr3:uid="{00000000-0010-0000-0200-00000B000000}" name="CONVENZIONATO"/>
    <tableColumn id="12" xr3:uid="{00000000-0010-0000-0200-00000C000000}" name="COD_IDENTIFICATIVO"/>
    <tableColumn id="13" xr3:uid="{00000000-0010-0000-0200-00000D000000}" name="DOMICILIO"/>
    <tableColumn id="14" xr3:uid="{00000000-0010-0000-0200-00000E000000}" name="INDIRIZZO"/>
    <tableColumn id="15" xr3:uid="{00000000-0010-0000-0200-00000F000000}" name="PROGETTO"/>
    <tableColumn id="16" xr3:uid="{00000000-0010-0000-0200-000010000000}" name="ESITO"/>
    <tableColumn id="17" xr3:uid="{00000000-0010-0000-0200-000011000000}" name="DISTRETTO"/>
    <tableColumn id="18" xr3:uid="{00000000-0010-0000-0200-000012000000}" name="ENTEGESTORE"/>
    <tableColumn id="19" xr3:uid="{00000000-0010-0000-0200-000013000000}" name="ENTEBREVE"/>
    <tableColumn id="20" xr3:uid="{00000000-0010-0000-0200-000014000000}" name="DISTRETTO_BREVE"/>
    <tableColumn id="21" xr3:uid="{00000000-0010-0000-0200-000015000000}" name="COMUNERESIDENZA"/>
    <tableColumn id="22" xr3:uid="{00000000-0010-0000-0200-000016000000}" name="INDIRIZZORESIDENZA"/>
    <tableColumn id="23" xr3:uid="{00000000-0010-0000-0200-000017000000}" name="AS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4"/>
  <sheetViews>
    <sheetView tabSelected="1" workbookViewId="0">
      <selection activeCell="F177" sqref="F177"/>
    </sheetView>
  </sheetViews>
  <sheetFormatPr defaultRowHeight="15" x14ac:dyDescent="0.25"/>
  <cols>
    <col min="1" max="1" width="13" customWidth="1"/>
    <col min="2" max="2" width="16" customWidth="1"/>
    <col min="3" max="3" width="14.28515625" customWidth="1"/>
    <col min="4" max="4" width="16.7109375" customWidth="1"/>
    <col min="5" max="5" width="13.5703125" customWidth="1"/>
    <col min="6" max="6" width="18.85546875" customWidth="1"/>
    <col min="7" max="7" width="11.85546875" customWidth="1"/>
    <col min="8" max="8" width="22.7109375" customWidth="1"/>
    <col min="9" max="9" width="29.140625" customWidth="1"/>
    <col min="10" max="10" width="52.28515625" customWidth="1"/>
    <col min="11" max="12" width="9.140625" hidden="1" customWidth="1"/>
  </cols>
  <sheetData>
    <row r="1" spans="1:12" x14ac:dyDescent="0.25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11</v>
      </c>
      <c r="I1" t="s">
        <v>16</v>
      </c>
      <c r="J1" t="s">
        <v>17</v>
      </c>
      <c r="K1" t="s">
        <v>593</v>
      </c>
      <c r="L1" t="s">
        <v>594</v>
      </c>
    </row>
    <row r="2" spans="1:12" x14ac:dyDescent="0.25">
      <c r="A2">
        <v>1</v>
      </c>
      <c r="B2">
        <v>26</v>
      </c>
      <c r="C2">
        <v>13</v>
      </c>
      <c r="D2">
        <v>13</v>
      </c>
      <c r="E2" t="s">
        <v>25</v>
      </c>
      <c r="F2" s="1">
        <f>DATEVALUE("24/04/2026")</f>
        <v>46136</v>
      </c>
      <c r="G2" s="1">
        <f>DATEVALUE("27/07/2026")</f>
        <v>46230</v>
      </c>
      <c r="H2">
        <v>649516</v>
      </c>
      <c r="I2" t="s">
        <v>31</v>
      </c>
      <c r="J2" t="s">
        <v>592</v>
      </c>
    </row>
    <row r="3" spans="1:12" x14ac:dyDescent="0.25">
      <c r="A3">
        <v>2</v>
      </c>
      <c r="B3">
        <v>25</v>
      </c>
      <c r="C3">
        <v>14</v>
      </c>
      <c r="D3">
        <v>11</v>
      </c>
      <c r="E3" t="s">
        <v>39</v>
      </c>
      <c r="F3" s="1">
        <f>DATEVALUE("10/05/2023")</f>
        <v>45056</v>
      </c>
      <c r="G3" s="1">
        <f>DATEVALUE("03/07/2023")</f>
        <v>45110</v>
      </c>
      <c r="H3">
        <v>373635</v>
      </c>
      <c r="I3" t="s">
        <v>31</v>
      </c>
      <c r="J3" t="s">
        <v>592</v>
      </c>
    </row>
    <row r="4" spans="1:12" x14ac:dyDescent="0.25">
      <c r="A4">
        <v>3</v>
      </c>
      <c r="B4">
        <v>25</v>
      </c>
      <c r="C4">
        <v>13</v>
      </c>
      <c r="D4">
        <v>12</v>
      </c>
      <c r="E4" t="s">
        <v>25</v>
      </c>
      <c r="F4" s="1">
        <f>DATEVALUE("28/05/2026")</f>
        <v>46170</v>
      </c>
      <c r="G4" s="1">
        <f>DATEVALUE("27/07/2026")</f>
        <v>46230</v>
      </c>
      <c r="H4">
        <v>817703</v>
      </c>
      <c r="I4" t="s">
        <v>31</v>
      </c>
      <c r="J4" t="s">
        <v>592</v>
      </c>
    </row>
    <row r="5" spans="1:12" x14ac:dyDescent="0.25">
      <c r="A5">
        <v>4</v>
      </c>
      <c r="B5">
        <v>24</v>
      </c>
      <c r="C5">
        <v>14</v>
      </c>
      <c r="D5">
        <v>10</v>
      </c>
      <c r="E5" t="s">
        <v>39</v>
      </c>
      <c r="F5" s="1">
        <f>DATEVALUE("13/04/2023")</f>
        <v>45029</v>
      </c>
      <c r="G5" s="1">
        <f>DATEVALUE("11/05/2026")</f>
        <v>46153</v>
      </c>
      <c r="H5">
        <v>234443</v>
      </c>
      <c r="I5" t="s">
        <v>31</v>
      </c>
      <c r="J5" t="s">
        <v>592</v>
      </c>
    </row>
    <row r="6" spans="1:12" x14ac:dyDescent="0.25">
      <c r="A6">
        <v>5</v>
      </c>
      <c r="B6">
        <v>24</v>
      </c>
      <c r="C6">
        <v>13</v>
      </c>
      <c r="D6">
        <v>11</v>
      </c>
      <c r="E6" t="s">
        <v>25</v>
      </c>
      <c r="F6" s="1">
        <f>DATEVALUE("21/05/2024")</f>
        <v>45433</v>
      </c>
      <c r="G6" s="1">
        <f>DATEVALUE("01/07/2024")</f>
        <v>45474</v>
      </c>
      <c r="H6">
        <v>372872</v>
      </c>
      <c r="I6" t="s">
        <v>31</v>
      </c>
      <c r="J6" t="s">
        <v>592</v>
      </c>
    </row>
    <row r="7" spans="1:12" x14ac:dyDescent="0.25">
      <c r="A7">
        <v>6</v>
      </c>
      <c r="B7">
        <v>24</v>
      </c>
      <c r="C7">
        <v>13</v>
      </c>
      <c r="D7">
        <v>11</v>
      </c>
      <c r="E7" t="s">
        <v>25</v>
      </c>
      <c r="F7" s="1">
        <f>DATEVALUE("16/01/2026")</f>
        <v>46038</v>
      </c>
      <c r="G7" s="1">
        <f>DATEVALUE("23/03/2026")</f>
        <v>46104</v>
      </c>
      <c r="H7">
        <v>873740</v>
      </c>
      <c r="I7" t="s">
        <v>31</v>
      </c>
      <c r="J7" t="s">
        <v>592</v>
      </c>
    </row>
    <row r="8" spans="1:12" x14ac:dyDescent="0.25">
      <c r="A8">
        <v>7</v>
      </c>
      <c r="B8">
        <v>24</v>
      </c>
      <c r="C8">
        <v>12</v>
      </c>
      <c r="D8">
        <v>12</v>
      </c>
      <c r="E8" t="s">
        <v>25</v>
      </c>
      <c r="F8" s="1">
        <f>DATEVALUE("14/08/2024")</f>
        <v>45518</v>
      </c>
      <c r="G8" s="1">
        <f>DATEVALUE("16/12/2024")</f>
        <v>45642</v>
      </c>
      <c r="H8">
        <v>428109</v>
      </c>
      <c r="I8" t="s">
        <v>31</v>
      </c>
      <c r="J8" t="s">
        <v>592</v>
      </c>
    </row>
    <row r="9" spans="1:12" x14ac:dyDescent="0.25">
      <c r="A9">
        <v>8</v>
      </c>
      <c r="B9">
        <v>24</v>
      </c>
      <c r="C9">
        <v>11</v>
      </c>
      <c r="D9">
        <v>13</v>
      </c>
      <c r="E9" t="s">
        <v>67</v>
      </c>
      <c r="F9" s="1">
        <f>DATEVALUE("29/03/2023")</f>
        <v>45014</v>
      </c>
      <c r="G9" s="1">
        <f>DATEVALUE("06/07/2026")</f>
        <v>46209</v>
      </c>
      <c r="H9">
        <v>655407</v>
      </c>
      <c r="I9" t="s">
        <v>31</v>
      </c>
      <c r="J9" t="s">
        <v>592</v>
      </c>
    </row>
    <row r="10" spans="1:12" x14ac:dyDescent="0.25">
      <c r="A10">
        <v>9</v>
      </c>
      <c r="B10">
        <v>24</v>
      </c>
      <c r="C10">
        <v>11</v>
      </c>
      <c r="D10">
        <v>13</v>
      </c>
      <c r="E10" t="s">
        <v>67</v>
      </c>
      <c r="F10" s="1">
        <f>DATEVALUE("05/03/2026")</f>
        <v>46086</v>
      </c>
      <c r="G10" s="1">
        <f>DATEVALUE("29/04/2026")</f>
        <v>46141</v>
      </c>
      <c r="H10">
        <v>890035</v>
      </c>
      <c r="I10" t="s">
        <v>31</v>
      </c>
      <c r="J10" t="s">
        <v>592</v>
      </c>
    </row>
    <row r="11" spans="1:12" x14ac:dyDescent="0.25">
      <c r="A11">
        <v>10</v>
      </c>
      <c r="B11">
        <v>23</v>
      </c>
      <c r="C11">
        <v>13</v>
      </c>
      <c r="D11">
        <v>10</v>
      </c>
      <c r="E11" t="s">
        <v>25</v>
      </c>
      <c r="F11" s="1">
        <f>DATEVALUE("13/04/2026")</f>
        <v>46125</v>
      </c>
      <c r="G11" s="1">
        <f>DATEVALUE("06/07/2026")</f>
        <v>46209</v>
      </c>
      <c r="H11">
        <v>767273</v>
      </c>
      <c r="I11" t="s">
        <v>31</v>
      </c>
      <c r="J11" t="s">
        <v>592</v>
      </c>
    </row>
    <row r="12" spans="1:12" x14ac:dyDescent="0.25">
      <c r="A12">
        <v>11</v>
      </c>
      <c r="B12">
        <v>23</v>
      </c>
      <c r="C12">
        <v>13</v>
      </c>
      <c r="D12">
        <v>10</v>
      </c>
      <c r="E12" t="s">
        <v>25</v>
      </c>
      <c r="F12" s="1">
        <f>DATEVALUE("16/04/2026")</f>
        <v>46128</v>
      </c>
      <c r="G12" s="1">
        <f>DATEVALUE("06/07/2026")</f>
        <v>46209</v>
      </c>
      <c r="H12">
        <v>690551</v>
      </c>
      <c r="I12" t="s">
        <v>31</v>
      </c>
      <c r="J12" t="s">
        <v>592</v>
      </c>
    </row>
    <row r="13" spans="1:12" x14ac:dyDescent="0.25">
      <c r="A13">
        <v>12</v>
      </c>
      <c r="B13">
        <v>23</v>
      </c>
      <c r="C13">
        <v>12</v>
      </c>
      <c r="D13">
        <v>11</v>
      </c>
      <c r="E13" t="s">
        <v>25</v>
      </c>
      <c r="F13" s="1">
        <f>DATEVALUE("12/03/2024")</f>
        <v>45363</v>
      </c>
      <c r="G13" s="1">
        <f>DATEVALUE("11/05/2026")</f>
        <v>46153</v>
      </c>
      <c r="H13">
        <v>716161</v>
      </c>
      <c r="I13" t="s">
        <v>31</v>
      </c>
      <c r="J13" t="s">
        <v>592</v>
      </c>
    </row>
    <row r="14" spans="1:12" x14ac:dyDescent="0.25">
      <c r="A14">
        <v>13</v>
      </c>
      <c r="B14">
        <v>22</v>
      </c>
      <c r="C14">
        <v>14</v>
      </c>
      <c r="D14">
        <v>8</v>
      </c>
      <c r="E14" t="s">
        <v>39</v>
      </c>
      <c r="F14" s="1">
        <f>DATEVALUE("01/03/2024")</f>
        <v>45352</v>
      </c>
      <c r="G14" s="1">
        <f>DATEVALUE("22/04/2024")</f>
        <v>45404</v>
      </c>
      <c r="H14">
        <v>740223</v>
      </c>
      <c r="I14" t="s">
        <v>31</v>
      </c>
      <c r="J14" t="s">
        <v>592</v>
      </c>
    </row>
    <row r="15" spans="1:12" x14ac:dyDescent="0.25">
      <c r="A15">
        <v>14</v>
      </c>
      <c r="B15">
        <v>22</v>
      </c>
      <c r="C15">
        <v>13</v>
      </c>
      <c r="D15">
        <v>9</v>
      </c>
      <c r="E15" t="s">
        <v>25</v>
      </c>
      <c r="F15" s="1">
        <f>DATEVALUE("06/07/2018")</f>
        <v>43287</v>
      </c>
      <c r="G15" s="1">
        <f>DATEVALUE("22/06/2026")</f>
        <v>46195</v>
      </c>
      <c r="H15">
        <v>378114</v>
      </c>
      <c r="I15" t="s">
        <v>31</v>
      </c>
      <c r="J15" t="s">
        <v>592</v>
      </c>
    </row>
    <row r="16" spans="1:12" x14ac:dyDescent="0.25">
      <c r="A16">
        <v>15</v>
      </c>
      <c r="B16">
        <v>22</v>
      </c>
      <c r="C16">
        <v>13</v>
      </c>
      <c r="D16">
        <v>9</v>
      </c>
      <c r="E16" t="s">
        <v>25</v>
      </c>
      <c r="F16" s="1">
        <f>DATEVALUE("23/05/2022")</f>
        <v>44704</v>
      </c>
      <c r="G16" s="1">
        <f>DATEVALUE("25/05/2026")</f>
        <v>46167</v>
      </c>
      <c r="H16">
        <v>621571</v>
      </c>
      <c r="I16" t="s">
        <v>31</v>
      </c>
      <c r="J16" t="s">
        <v>592</v>
      </c>
    </row>
    <row r="17" spans="1:10" x14ac:dyDescent="0.25">
      <c r="A17">
        <v>16</v>
      </c>
      <c r="B17">
        <v>22</v>
      </c>
      <c r="C17">
        <v>12</v>
      </c>
      <c r="D17">
        <v>10</v>
      </c>
      <c r="E17" t="s">
        <v>25</v>
      </c>
      <c r="F17" s="1">
        <f>DATEVALUE("29/01/2025")</f>
        <v>45686</v>
      </c>
      <c r="G17" s="1">
        <f>DATEVALUE("24/03/2025")</f>
        <v>45740</v>
      </c>
      <c r="H17">
        <v>489904</v>
      </c>
      <c r="I17" t="s">
        <v>31</v>
      </c>
      <c r="J17" t="s">
        <v>592</v>
      </c>
    </row>
    <row r="18" spans="1:10" x14ac:dyDescent="0.25">
      <c r="A18">
        <v>17</v>
      </c>
      <c r="B18">
        <v>22</v>
      </c>
      <c r="C18">
        <v>12</v>
      </c>
      <c r="D18">
        <v>10</v>
      </c>
      <c r="E18" t="s">
        <v>25</v>
      </c>
      <c r="F18" s="1">
        <f>DATEVALUE("20/03/2025")</f>
        <v>45736</v>
      </c>
      <c r="G18" s="1">
        <f>DATEVALUE("28/04/2025")</f>
        <v>45775</v>
      </c>
      <c r="H18">
        <v>828171</v>
      </c>
      <c r="I18" t="s">
        <v>31</v>
      </c>
      <c r="J18" t="s">
        <v>592</v>
      </c>
    </row>
    <row r="19" spans="1:10" x14ac:dyDescent="0.25">
      <c r="A19">
        <v>18</v>
      </c>
      <c r="B19">
        <v>22</v>
      </c>
      <c r="C19">
        <v>10</v>
      </c>
      <c r="D19">
        <v>12</v>
      </c>
      <c r="E19" t="s">
        <v>67</v>
      </c>
      <c r="F19" s="1">
        <f>DATEVALUE("09/12/2025")</f>
        <v>46000</v>
      </c>
      <c r="G19" s="1">
        <f>DATEVALUE("23/02/2026")</f>
        <v>46076</v>
      </c>
      <c r="H19">
        <v>407765</v>
      </c>
      <c r="I19" t="s">
        <v>31</v>
      </c>
      <c r="J19" t="s">
        <v>592</v>
      </c>
    </row>
    <row r="20" spans="1:10" x14ac:dyDescent="0.25">
      <c r="A20">
        <v>19</v>
      </c>
      <c r="B20">
        <v>22</v>
      </c>
      <c r="C20">
        <v>10</v>
      </c>
      <c r="D20">
        <v>12</v>
      </c>
      <c r="E20" t="s">
        <v>118</v>
      </c>
      <c r="F20" s="1">
        <f>DATEVALUE("03/03/2026")</f>
        <v>46084</v>
      </c>
      <c r="G20" s="1">
        <f>DATEVALUE("29/04/2026")</f>
        <v>46141</v>
      </c>
      <c r="H20">
        <v>889145</v>
      </c>
      <c r="I20" t="s">
        <v>31</v>
      </c>
      <c r="J20" t="s">
        <v>592</v>
      </c>
    </row>
    <row r="21" spans="1:10" x14ac:dyDescent="0.25">
      <c r="A21">
        <v>20</v>
      </c>
      <c r="B21">
        <v>22</v>
      </c>
      <c r="C21">
        <v>10</v>
      </c>
      <c r="D21">
        <v>12</v>
      </c>
      <c r="E21" t="s">
        <v>118</v>
      </c>
      <c r="F21" s="1">
        <f>DATEVALUE("06/05/2026")</f>
        <v>46148</v>
      </c>
      <c r="G21" s="1">
        <f>DATEVALUE("27/07/2026")</f>
        <v>46230</v>
      </c>
      <c r="H21">
        <v>636731</v>
      </c>
      <c r="I21" t="s">
        <v>31</v>
      </c>
      <c r="J21" t="s">
        <v>592</v>
      </c>
    </row>
    <row r="22" spans="1:10" x14ac:dyDescent="0.25">
      <c r="A22">
        <v>21</v>
      </c>
      <c r="B22">
        <v>22</v>
      </c>
      <c r="C22">
        <v>10</v>
      </c>
      <c r="D22">
        <v>12</v>
      </c>
      <c r="E22" t="s">
        <v>25</v>
      </c>
      <c r="F22" s="1">
        <f>DATEVALUE("15/07/2026")</f>
        <v>46218</v>
      </c>
      <c r="G22" s="1">
        <f>DATEVALUE("27/07/2026")</f>
        <v>46230</v>
      </c>
      <c r="H22">
        <v>627032</v>
      </c>
      <c r="I22" t="s">
        <v>31</v>
      </c>
      <c r="J22" t="s">
        <v>592</v>
      </c>
    </row>
    <row r="23" spans="1:10" ht="15.75" customHeight="1" x14ac:dyDescent="0.25">
      <c r="A23">
        <v>22</v>
      </c>
      <c r="B23">
        <v>21</v>
      </c>
      <c r="C23">
        <v>13</v>
      </c>
      <c r="D23">
        <v>8</v>
      </c>
      <c r="E23" t="s">
        <v>25</v>
      </c>
      <c r="F23" s="1">
        <f>DATEVALUE("27/02/2025")</f>
        <v>45715</v>
      </c>
      <c r="G23" s="1">
        <f>DATEVALUE("12/05/2025")</f>
        <v>45789</v>
      </c>
      <c r="H23">
        <v>811197</v>
      </c>
      <c r="I23" t="s">
        <v>31</v>
      </c>
      <c r="J23" t="s">
        <v>592</v>
      </c>
    </row>
    <row r="24" spans="1:10" x14ac:dyDescent="0.25">
      <c r="A24">
        <v>23</v>
      </c>
      <c r="B24">
        <v>21</v>
      </c>
      <c r="C24">
        <v>13</v>
      </c>
      <c r="D24">
        <v>8</v>
      </c>
      <c r="E24" t="s">
        <v>25</v>
      </c>
      <c r="F24" s="1">
        <f>DATEVALUE("29/05/2025")</f>
        <v>45806</v>
      </c>
      <c r="G24" s="1">
        <f>DATEVALUE("08/06/2026")</f>
        <v>46181</v>
      </c>
      <c r="H24">
        <v>714681</v>
      </c>
      <c r="I24" t="s">
        <v>31</v>
      </c>
      <c r="J24" t="s">
        <v>592</v>
      </c>
    </row>
    <row r="25" spans="1:10" x14ac:dyDescent="0.25">
      <c r="A25">
        <v>24</v>
      </c>
      <c r="B25">
        <v>21</v>
      </c>
      <c r="C25">
        <v>13</v>
      </c>
      <c r="D25">
        <v>8</v>
      </c>
      <c r="E25" t="s">
        <v>25</v>
      </c>
      <c r="F25" s="1">
        <f>DATEVALUE("05/06/2025")</f>
        <v>45813</v>
      </c>
      <c r="G25" s="1">
        <f>DATEVALUE("07/07/2025")</f>
        <v>45845</v>
      </c>
      <c r="H25">
        <v>838057</v>
      </c>
      <c r="I25" t="s">
        <v>31</v>
      </c>
      <c r="J25" t="s">
        <v>592</v>
      </c>
    </row>
    <row r="26" spans="1:10" x14ac:dyDescent="0.25">
      <c r="A26">
        <v>25</v>
      </c>
      <c r="B26">
        <v>21</v>
      </c>
      <c r="C26">
        <v>12</v>
      </c>
      <c r="D26">
        <v>9</v>
      </c>
      <c r="E26" t="s">
        <v>25</v>
      </c>
      <c r="F26" s="1">
        <f>DATEVALUE("17/06/2019")</f>
        <v>43633</v>
      </c>
      <c r="G26" s="1">
        <f>DATEVALUE("11/11/2024")</f>
        <v>45607</v>
      </c>
      <c r="H26">
        <v>421957</v>
      </c>
      <c r="I26" t="s">
        <v>31</v>
      </c>
      <c r="J26" t="s">
        <v>592</v>
      </c>
    </row>
    <row r="27" spans="1:10" x14ac:dyDescent="0.25">
      <c r="A27">
        <v>26</v>
      </c>
      <c r="B27">
        <v>21</v>
      </c>
      <c r="C27">
        <v>12</v>
      </c>
      <c r="D27">
        <v>9</v>
      </c>
      <c r="E27" t="s">
        <v>25</v>
      </c>
      <c r="F27" s="1">
        <f>DATEVALUE("20/02/2025")</f>
        <v>45708</v>
      </c>
      <c r="G27" s="1">
        <f>DATEVALUE("24/03/2025")</f>
        <v>45740</v>
      </c>
      <c r="H27">
        <v>391064</v>
      </c>
      <c r="I27" t="s">
        <v>31</v>
      </c>
      <c r="J27" t="s">
        <v>592</v>
      </c>
    </row>
    <row r="28" spans="1:10" x14ac:dyDescent="0.25">
      <c r="A28">
        <v>27</v>
      </c>
      <c r="B28">
        <v>21</v>
      </c>
      <c r="C28">
        <v>12</v>
      </c>
      <c r="D28">
        <v>9</v>
      </c>
      <c r="E28" t="s">
        <v>25</v>
      </c>
      <c r="F28" s="1">
        <f>DATEVALUE("12/02/2026")</f>
        <v>46065</v>
      </c>
      <c r="G28" s="1">
        <f>DATEVALUE("06/07/2026")</f>
        <v>46209</v>
      </c>
      <c r="H28">
        <v>690592</v>
      </c>
      <c r="I28" t="s">
        <v>31</v>
      </c>
      <c r="J28" t="s">
        <v>592</v>
      </c>
    </row>
    <row r="29" spans="1:10" x14ac:dyDescent="0.25">
      <c r="A29">
        <v>28</v>
      </c>
      <c r="B29">
        <v>21</v>
      </c>
      <c r="C29">
        <v>11</v>
      </c>
      <c r="D29">
        <v>10</v>
      </c>
      <c r="E29" t="s">
        <v>67</v>
      </c>
      <c r="F29" s="1">
        <f>DATEVALUE("20/06/2022")</f>
        <v>44732</v>
      </c>
      <c r="G29" s="1">
        <f>DATEVALUE("01/07/2024")</f>
        <v>45474</v>
      </c>
      <c r="H29">
        <v>634837</v>
      </c>
      <c r="I29" t="s">
        <v>31</v>
      </c>
      <c r="J29" t="s">
        <v>592</v>
      </c>
    </row>
    <row r="30" spans="1:10" x14ac:dyDescent="0.25">
      <c r="A30">
        <v>29</v>
      </c>
      <c r="B30">
        <v>21</v>
      </c>
      <c r="C30">
        <v>11</v>
      </c>
      <c r="D30">
        <v>10</v>
      </c>
      <c r="E30" t="s">
        <v>67</v>
      </c>
      <c r="F30" s="1">
        <f>DATEVALUE("06/06/2023")</f>
        <v>45083</v>
      </c>
      <c r="G30" s="1">
        <f>DATEVALUE("03/07/2023")</f>
        <v>45110</v>
      </c>
      <c r="H30">
        <v>611659</v>
      </c>
      <c r="I30" t="s">
        <v>31</v>
      </c>
      <c r="J30" t="s">
        <v>592</v>
      </c>
    </row>
    <row r="31" spans="1:10" x14ac:dyDescent="0.25">
      <c r="A31">
        <v>30</v>
      </c>
      <c r="B31">
        <v>21</v>
      </c>
      <c r="C31">
        <v>11</v>
      </c>
      <c r="D31">
        <v>10</v>
      </c>
      <c r="E31" t="s">
        <v>67</v>
      </c>
      <c r="F31" s="1">
        <f>DATEVALUE("06/09/2023")</f>
        <v>45175</v>
      </c>
      <c r="G31" s="1">
        <f>DATEVALUE("09/10/2023")</f>
        <v>45208</v>
      </c>
      <c r="H31">
        <v>704316</v>
      </c>
      <c r="I31" t="s">
        <v>31</v>
      </c>
      <c r="J31" t="s">
        <v>592</v>
      </c>
    </row>
    <row r="32" spans="1:10" x14ac:dyDescent="0.25">
      <c r="A32">
        <v>31</v>
      </c>
      <c r="B32">
        <v>21</v>
      </c>
      <c r="C32">
        <v>11</v>
      </c>
      <c r="D32">
        <v>10</v>
      </c>
      <c r="E32" t="s">
        <v>67</v>
      </c>
      <c r="F32" s="1">
        <f>DATEVALUE("14/12/2023")</f>
        <v>45274</v>
      </c>
      <c r="G32" s="1">
        <f>DATEVALUE("09/12/2024")</f>
        <v>45635</v>
      </c>
      <c r="H32">
        <v>731636</v>
      </c>
      <c r="I32" t="s">
        <v>31</v>
      </c>
      <c r="J32" t="s">
        <v>592</v>
      </c>
    </row>
    <row r="33" spans="1:10" x14ac:dyDescent="0.25">
      <c r="A33">
        <v>32</v>
      </c>
      <c r="B33">
        <v>21</v>
      </c>
      <c r="C33">
        <v>11</v>
      </c>
      <c r="D33">
        <v>10</v>
      </c>
      <c r="E33" t="s">
        <v>67</v>
      </c>
      <c r="F33" s="1">
        <f>DATEVALUE("27/09/2024")</f>
        <v>45562</v>
      </c>
      <c r="G33" s="1">
        <f>DATEVALUE("14/10/2024")</f>
        <v>45579</v>
      </c>
      <c r="H33">
        <v>770542</v>
      </c>
      <c r="I33" t="s">
        <v>31</v>
      </c>
      <c r="J33" t="s">
        <v>592</v>
      </c>
    </row>
    <row r="34" spans="1:10" x14ac:dyDescent="0.25">
      <c r="A34">
        <v>33</v>
      </c>
      <c r="B34">
        <v>21</v>
      </c>
      <c r="C34">
        <v>10</v>
      </c>
      <c r="D34">
        <v>11</v>
      </c>
      <c r="E34" t="s">
        <v>118</v>
      </c>
      <c r="F34" s="1">
        <f>DATEVALUE("04/01/2024")</f>
        <v>45295</v>
      </c>
      <c r="G34" s="1">
        <f>DATEVALUE("04/03/2024")</f>
        <v>45355</v>
      </c>
      <c r="H34">
        <v>734623</v>
      </c>
      <c r="I34" t="s">
        <v>31</v>
      </c>
      <c r="J34" t="s">
        <v>592</v>
      </c>
    </row>
    <row r="35" spans="1:10" x14ac:dyDescent="0.25">
      <c r="A35">
        <v>34</v>
      </c>
      <c r="B35">
        <v>21</v>
      </c>
      <c r="C35">
        <v>10</v>
      </c>
      <c r="D35">
        <v>11</v>
      </c>
      <c r="E35" t="s">
        <v>118</v>
      </c>
      <c r="F35" s="1">
        <f>DATEVALUE("23/07/2026")</f>
        <v>46226</v>
      </c>
      <c r="G35" s="1">
        <f>DATEVALUE("27/07/2026")</f>
        <v>46230</v>
      </c>
      <c r="H35">
        <v>904602</v>
      </c>
      <c r="I35" t="s">
        <v>31</v>
      </c>
      <c r="J35" t="s">
        <v>592</v>
      </c>
    </row>
    <row r="36" spans="1:10" x14ac:dyDescent="0.25">
      <c r="A36">
        <v>35</v>
      </c>
      <c r="B36">
        <v>21</v>
      </c>
      <c r="C36">
        <v>9</v>
      </c>
      <c r="D36">
        <v>12</v>
      </c>
      <c r="E36" t="s">
        <v>118</v>
      </c>
      <c r="F36" s="1">
        <f>DATEVALUE("19/04/2023")</f>
        <v>45035</v>
      </c>
      <c r="G36" s="1">
        <f>DATEVALUE("13/02/2025")</f>
        <v>45701</v>
      </c>
      <c r="H36">
        <v>634513</v>
      </c>
      <c r="I36" t="s">
        <v>31</v>
      </c>
      <c r="J36" t="s">
        <v>592</v>
      </c>
    </row>
    <row r="37" spans="1:10" x14ac:dyDescent="0.25">
      <c r="A37">
        <v>36</v>
      </c>
      <c r="B37">
        <v>21</v>
      </c>
      <c r="C37">
        <v>9</v>
      </c>
      <c r="D37">
        <v>12</v>
      </c>
      <c r="E37" t="s">
        <v>118</v>
      </c>
      <c r="F37" s="1">
        <f>DATEVALUE("27/05/2024")</f>
        <v>45439</v>
      </c>
      <c r="G37" s="1">
        <f>DATEVALUE("01/07/2024")</f>
        <v>45474</v>
      </c>
      <c r="H37">
        <v>667315</v>
      </c>
      <c r="I37" t="s">
        <v>31</v>
      </c>
      <c r="J37" t="s">
        <v>592</v>
      </c>
    </row>
    <row r="38" spans="1:10" x14ac:dyDescent="0.25">
      <c r="A38">
        <v>37</v>
      </c>
      <c r="B38">
        <v>21</v>
      </c>
      <c r="C38">
        <v>9</v>
      </c>
      <c r="D38">
        <v>12</v>
      </c>
      <c r="E38" t="s">
        <v>118</v>
      </c>
      <c r="F38" s="1">
        <f>DATEVALUE("16/08/2024")</f>
        <v>45520</v>
      </c>
      <c r="G38" s="1">
        <f>DATEVALUE("27/07/2026")</f>
        <v>46230</v>
      </c>
      <c r="H38">
        <v>776968</v>
      </c>
      <c r="I38" t="s">
        <v>31</v>
      </c>
      <c r="J38" t="s">
        <v>592</v>
      </c>
    </row>
    <row r="39" spans="1:10" x14ac:dyDescent="0.25">
      <c r="A39">
        <v>38</v>
      </c>
      <c r="B39">
        <v>21</v>
      </c>
      <c r="C39">
        <v>9</v>
      </c>
      <c r="D39">
        <v>12</v>
      </c>
      <c r="E39" t="s">
        <v>118</v>
      </c>
      <c r="F39" s="1">
        <f>DATEVALUE("14/05/2026")</f>
        <v>46156</v>
      </c>
      <c r="G39" s="1">
        <f>DATEVALUE("08/06/2026")</f>
        <v>46181</v>
      </c>
      <c r="H39">
        <v>882125</v>
      </c>
      <c r="I39" t="s">
        <v>31</v>
      </c>
      <c r="J39" t="s">
        <v>592</v>
      </c>
    </row>
    <row r="40" spans="1:10" x14ac:dyDescent="0.25">
      <c r="A40">
        <v>39</v>
      </c>
      <c r="B40">
        <v>20</v>
      </c>
      <c r="C40">
        <v>14</v>
      </c>
      <c r="D40">
        <v>6</v>
      </c>
      <c r="E40" t="s">
        <v>39</v>
      </c>
      <c r="F40" s="1">
        <f>DATEVALUE("24/04/2025")</f>
        <v>45771</v>
      </c>
      <c r="G40" s="1">
        <f>DATEVALUE("08/09/2025")</f>
        <v>45908</v>
      </c>
      <c r="H40">
        <v>661433</v>
      </c>
      <c r="I40" t="s">
        <v>31</v>
      </c>
      <c r="J40" t="s">
        <v>592</v>
      </c>
    </row>
    <row r="41" spans="1:10" x14ac:dyDescent="0.25">
      <c r="A41">
        <v>40</v>
      </c>
      <c r="B41">
        <v>20</v>
      </c>
      <c r="C41">
        <v>14</v>
      </c>
      <c r="D41">
        <v>6</v>
      </c>
      <c r="E41" t="s">
        <v>39</v>
      </c>
      <c r="F41" s="1">
        <f>DATEVALUE("14/08/2025")</f>
        <v>45883</v>
      </c>
      <c r="G41" s="1">
        <f>DATEVALUE("20/10/2025")</f>
        <v>45950</v>
      </c>
      <c r="H41">
        <v>844810</v>
      </c>
      <c r="I41" t="s">
        <v>31</v>
      </c>
      <c r="J41" t="s">
        <v>592</v>
      </c>
    </row>
    <row r="42" spans="1:10" x14ac:dyDescent="0.25">
      <c r="A42">
        <v>41</v>
      </c>
      <c r="B42">
        <v>20</v>
      </c>
      <c r="C42">
        <v>13</v>
      </c>
      <c r="D42">
        <v>7</v>
      </c>
      <c r="E42" t="s">
        <v>25</v>
      </c>
      <c r="F42" s="1">
        <f>DATEVALUE("18/12/2025")</f>
        <v>46009</v>
      </c>
      <c r="G42" s="1">
        <f>DATEVALUE("09/03/2026")</f>
        <v>46090</v>
      </c>
      <c r="H42">
        <v>824365</v>
      </c>
      <c r="I42" t="s">
        <v>31</v>
      </c>
      <c r="J42" t="s">
        <v>592</v>
      </c>
    </row>
    <row r="43" spans="1:10" x14ac:dyDescent="0.25">
      <c r="A43">
        <v>42</v>
      </c>
      <c r="B43">
        <v>20</v>
      </c>
      <c r="C43">
        <v>12</v>
      </c>
      <c r="D43">
        <v>8</v>
      </c>
      <c r="E43" t="s">
        <v>25</v>
      </c>
      <c r="F43" s="1">
        <f>DATEVALUE("07/11/2023")</f>
        <v>45237</v>
      </c>
      <c r="G43" s="1">
        <f>DATEVALUE("07/12/2023")</f>
        <v>45267</v>
      </c>
      <c r="H43">
        <v>717584</v>
      </c>
      <c r="I43" t="s">
        <v>31</v>
      </c>
      <c r="J43" t="s">
        <v>592</v>
      </c>
    </row>
    <row r="44" spans="1:10" x14ac:dyDescent="0.25">
      <c r="A44">
        <v>43</v>
      </c>
      <c r="B44">
        <v>20</v>
      </c>
      <c r="C44">
        <v>12</v>
      </c>
      <c r="D44">
        <v>8</v>
      </c>
      <c r="E44" t="s">
        <v>25</v>
      </c>
      <c r="F44" s="1">
        <f>DATEVALUE("24/12/2024")</f>
        <v>45650</v>
      </c>
      <c r="G44" s="1">
        <f>DATEVALUE("10/02/2025")</f>
        <v>45698</v>
      </c>
      <c r="H44">
        <v>748672</v>
      </c>
      <c r="I44" t="s">
        <v>31</v>
      </c>
      <c r="J44" t="s">
        <v>592</v>
      </c>
    </row>
    <row r="45" spans="1:10" x14ac:dyDescent="0.25">
      <c r="A45">
        <v>44</v>
      </c>
      <c r="B45">
        <v>20</v>
      </c>
      <c r="C45">
        <v>12</v>
      </c>
      <c r="D45">
        <v>8</v>
      </c>
      <c r="E45" t="s">
        <v>25</v>
      </c>
      <c r="F45" s="1">
        <f>DATEVALUE("17/07/2025")</f>
        <v>45855</v>
      </c>
      <c r="G45" s="1">
        <f>DATEVALUE("08/09/2025")</f>
        <v>45908</v>
      </c>
      <c r="H45">
        <v>672626</v>
      </c>
      <c r="I45" t="s">
        <v>31</v>
      </c>
      <c r="J45" t="s">
        <v>592</v>
      </c>
    </row>
    <row r="46" spans="1:10" x14ac:dyDescent="0.25">
      <c r="A46">
        <v>45</v>
      </c>
      <c r="B46">
        <v>20</v>
      </c>
      <c r="C46">
        <v>12</v>
      </c>
      <c r="D46">
        <v>8</v>
      </c>
      <c r="E46" t="s">
        <v>25</v>
      </c>
      <c r="F46" s="1">
        <f>DATEVALUE("02/04/2026")</f>
        <v>46114</v>
      </c>
      <c r="G46" s="1">
        <f>DATEVALUE("22/06/2026")</f>
        <v>46195</v>
      </c>
      <c r="H46">
        <v>468456</v>
      </c>
      <c r="I46" t="s">
        <v>31</v>
      </c>
      <c r="J46" t="s">
        <v>592</v>
      </c>
    </row>
    <row r="47" spans="1:10" x14ac:dyDescent="0.25">
      <c r="A47">
        <v>46</v>
      </c>
      <c r="B47">
        <v>20</v>
      </c>
      <c r="C47">
        <v>11</v>
      </c>
      <c r="D47">
        <v>9</v>
      </c>
      <c r="E47" t="s">
        <v>67</v>
      </c>
      <c r="F47" s="1">
        <f>DATEVALUE("28/03/2024")</f>
        <v>45379</v>
      </c>
      <c r="G47" s="1">
        <f>DATEVALUE("06/05/2024")</f>
        <v>45418</v>
      </c>
      <c r="H47">
        <v>692780</v>
      </c>
      <c r="I47" t="s">
        <v>31</v>
      </c>
      <c r="J47" t="s">
        <v>592</v>
      </c>
    </row>
    <row r="48" spans="1:10" x14ac:dyDescent="0.25">
      <c r="A48">
        <v>47</v>
      </c>
      <c r="B48">
        <v>20</v>
      </c>
      <c r="C48">
        <v>10</v>
      </c>
      <c r="D48">
        <v>10</v>
      </c>
      <c r="E48" t="s">
        <v>118</v>
      </c>
      <c r="F48" s="1">
        <f>DATEVALUE("28/01/2025")</f>
        <v>45685</v>
      </c>
      <c r="G48" s="1">
        <f>DATEVALUE("24/02/2025")</f>
        <v>45712</v>
      </c>
      <c r="H48">
        <v>804606</v>
      </c>
      <c r="I48" t="s">
        <v>31</v>
      </c>
      <c r="J48" t="s">
        <v>592</v>
      </c>
    </row>
    <row r="49" spans="1:10" x14ac:dyDescent="0.25">
      <c r="A49">
        <v>48</v>
      </c>
      <c r="B49">
        <v>20</v>
      </c>
      <c r="C49">
        <v>10</v>
      </c>
      <c r="D49">
        <v>10</v>
      </c>
      <c r="E49" t="s">
        <v>118</v>
      </c>
      <c r="F49" s="1">
        <f>DATEVALUE("03/04/2025")</f>
        <v>45750</v>
      </c>
      <c r="G49" s="1">
        <f>DATEVALUE("26/01/2026")</f>
        <v>46048</v>
      </c>
      <c r="H49">
        <v>828488</v>
      </c>
      <c r="I49" t="s">
        <v>31</v>
      </c>
      <c r="J49" t="s">
        <v>592</v>
      </c>
    </row>
    <row r="50" spans="1:10" x14ac:dyDescent="0.25">
      <c r="A50">
        <v>49</v>
      </c>
      <c r="B50">
        <v>20</v>
      </c>
      <c r="C50">
        <v>10</v>
      </c>
      <c r="D50">
        <v>10</v>
      </c>
      <c r="E50" t="s">
        <v>118</v>
      </c>
      <c r="F50" s="1">
        <f>DATEVALUE("22/05/2025")</f>
        <v>45799</v>
      </c>
      <c r="G50" s="1">
        <f>DATEVALUE("07/07/2025")</f>
        <v>45845</v>
      </c>
      <c r="H50">
        <v>744981</v>
      </c>
      <c r="I50" t="s">
        <v>31</v>
      </c>
      <c r="J50" t="s">
        <v>592</v>
      </c>
    </row>
    <row r="51" spans="1:10" x14ac:dyDescent="0.25">
      <c r="A51">
        <v>50</v>
      </c>
      <c r="B51">
        <v>20</v>
      </c>
      <c r="C51">
        <v>10</v>
      </c>
      <c r="D51">
        <v>10</v>
      </c>
      <c r="E51" t="s">
        <v>118</v>
      </c>
      <c r="F51" s="1">
        <f>DATEVALUE("10/10/2025")</f>
        <v>45940</v>
      </c>
      <c r="G51" s="1">
        <f>DATEVALUE("01/12/2025")</f>
        <v>45992</v>
      </c>
      <c r="H51">
        <v>855519</v>
      </c>
      <c r="I51" t="s">
        <v>31</v>
      </c>
      <c r="J51" t="s">
        <v>592</v>
      </c>
    </row>
    <row r="52" spans="1:10" x14ac:dyDescent="0.25">
      <c r="A52">
        <v>51</v>
      </c>
      <c r="B52">
        <v>20</v>
      </c>
      <c r="C52">
        <v>10</v>
      </c>
      <c r="D52">
        <v>10</v>
      </c>
      <c r="E52" t="s">
        <v>118</v>
      </c>
      <c r="F52" s="1">
        <f>DATEVALUE("13/10/2025")</f>
        <v>45943</v>
      </c>
      <c r="G52" s="1">
        <f>DATEVALUE("01/12/2025")</f>
        <v>45992</v>
      </c>
      <c r="H52">
        <v>856688</v>
      </c>
      <c r="I52" t="s">
        <v>31</v>
      </c>
      <c r="J52" t="s">
        <v>592</v>
      </c>
    </row>
    <row r="53" spans="1:10" x14ac:dyDescent="0.25">
      <c r="A53">
        <v>52</v>
      </c>
      <c r="B53">
        <v>20</v>
      </c>
      <c r="C53">
        <v>10</v>
      </c>
      <c r="D53">
        <v>10</v>
      </c>
      <c r="E53" t="s">
        <v>118</v>
      </c>
      <c r="F53" s="1">
        <f>DATEVALUE("30/04/2026")</f>
        <v>46142</v>
      </c>
      <c r="G53" s="1">
        <f>DATEVALUE("22/06/2026")</f>
        <v>46195</v>
      </c>
      <c r="H53">
        <v>897219</v>
      </c>
      <c r="I53" t="s">
        <v>31</v>
      </c>
      <c r="J53" t="s">
        <v>592</v>
      </c>
    </row>
    <row r="54" spans="1:10" x14ac:dyDescent="0.25">
      <c r="A54">
        <v>53</v>
      </c>
      <c r="B54">
        <v>20</v>
      </c>
      <c r="C54">
        <v>9</v>
      </c>
      <c r="D54">
        <v>11</v>
      </c>
      <c r="E54" t="s">
        <v>118</v>
      </c>
      <c r="F54" s="1">
        <f>DATEVALUE("29/04/2025")</f>
        <v>45776</v>
      </c>
      <c r="G54" s="1">
        <f>DATEVALUE("23/06/2025")</f>
        <v>45831</v>
      </c>
      <c r="H54">
        <v>835267</v>
      </c>
      <c r="I54" t="s">
        <v>31</v>
      </c>
      <c r="J54" t="s">
        <v>592</v>
      </c>
    </row>
    <row r="55" spans="1:10" x14ac:dyDescent="0.25">
      <c r="A55">
        <v>54</v>
      </c>
      <c r="B55">
        <v>20</v>
      </c>
      <c r="C55">
        <v>9</v>
      </c>
      <c r="D55">
        <v>11</v>
      </c>
      <c r="E55" t="s">
        <v>118</v>
      </c>
      <c r="F55" s="1">
        <f>DATEVALUE("03/04/2026")</f>
        <v>46115</v>
      </c>
      <c r="G55" s="1">
        <f>DATEVALUE("22/06/2026")</f>
        <v>46195</v>
      </c>
      <c r="H55">
        <v>645667</v>
      </c>
      <c r="I55" t="s">
        <v>31</v>
      </c>
      <c r="J55" t="s">
        <v>592</v>
      </c>
    </row>
    <row r="56" spans="1:10" x14ac:dyDescent="0.25">
      <c r="A56">
        <v>55</v>
      </c>
      <c r="B56">
        <v>20</v>
      </c>
      <c r="C56">
        <v>9</v>
      </c>
      <c r="D56">
        <v>11</v>
      </c>
      <c r="E56" t="s">
        <v>118</v>
      </c>
      <c r="F56" s="1">
        <f>DATEVALUE("06/05/2026")</f>
        <v>46148</v>
      </c>
      <c r="G56" s="1">
        <f>DATEVALUE("06/07/2026")</f>
        <v>46209</v>
      </c>
      <c r="H56">
        <v>901465</v>
      </c>
      <c r="I56" t="s">
        <v>31</v>
      </c>
      <c r="J56" t="s">
        <v>592</v>
      </c>
    </row>
    <row r="57" spans="1:10" x14ac:dyDescent="0.25">
      <c r="A57">
        <v>56</v>
      </c>
      <c r="B57">
        <v>19</v>
      </c>
      <c r="C57">
        <v>13</v>
      </c>
      <c r="D57">
        <v>6</v>
      </c>
      <c r="E57" t="s">
        <v>25</v>
      </c>
      <c r="F57" s="1">
        <f>DATEVALUE("16/02/2024")</f>
        <v>45338</v>
      </c>
      <c r="G57" s="1">
        <f>DATEVALUE("18/03/2024")</f>
        <v>45369</v>
      </c>
      <c r="H57">
        <v>732890</v>
      </c>
      <c r="I57" t="s">
        <v>31</v>
      </c>
      <c r="J57" t="s">
        <v>592</v>
      </c>
    </row>
    <row r="58" spans="1:10" x14ac:dyDescent="0.25">
      <c r="A58">
        <v>57</v>
      </c>
      <c r="B58">
        <v>19</v>
      </c>
      <c r="C58">
        <v>13</v>
      </c>
      <c r="D58">
        <v>6</v>
      </c>
      <c r="E58" t="s">
        <v>25</v>
      </c>
      <c r="F58" s="1">
        <f>DATEVALUE("14/06/2024")</f>
        <v>45457</v>
      </c>
      <c r="G58" s="1">
        <f>DATEVALUE("19/08/2024")</f>
        <v>45523</v>
      </c>
      <c r="H58">
        <v>737536</v>
      </c>
      <c r="I58" t="s">
        <v>31</v>
      </c>
      <c r="J58" t="s">
        <v>592</v>
      </c>
    </row>
    <row r="59" spans="1:10" x14ac:dyDescent="0.25">
      <c r="A59">
        <v>58</v>
      </c>
      <c r="B59">
        <v>19</v>
      </c>
      <c r="C59">
        <v>12</v>
      </c>
      <c r="D59">
        <v>7</v>
      </c>
      <c r="E59" t="s">
        <v>25</v>
      </c>
      <c r="F59" s="1">
        <f>DATEVALUE("09/08/2022")</f>
        <v>44782</v>
      </c>
      <c r="G59" s="1">
        <f>DATEVALUE("06/03/2023")</f>
        <v>44991</v>
      </c>
      <c r="H59">
        <v>638327</v>
      </c>
      <c r="I59" t="s">
        <v>31</v>
      </c>
      <c r="J59" t="s">
        <v>592</v>
      </c>
    </row>
    <row r="60" spans="1:10" x14ac:dyDescent="0.25">
      <c r="A60">
        <v>59</v>
      </c>
      <c r="B60">
        <v>19</v>
      </c>
      <c r="C60">
        <v>12</v>
      </c>
      <c r="D60">
        <v>7</v>
      </c>
      <c r="E60" t="s">
        <v>25</v>
      </c>
      <c r="F60" s="1">
        <f>DATEVALUE("10/10/2024")</f>
        <v>45575</v>
      </c>
      <c r="G60" s="1">
        <f>DATEVALUE("25/11/2024")</f>
        <v>45621</v>
      </c>
      <c r="H60">
        <v>737191</v>
      </c>
      <c r="I60" t="s">
        <v>31</v>
      </c>
      <c r="J60" t="s">
        <v>592</v>
      </c>
    </row>
    <row r="61" spans="1:10" x14ac:dyDescent="0.25">
      <c r="A61">
        <v>60</v>
      </c>
      <c r="B61">
        <v>19</v>
      </c>
      <c r="C61">
        <v>12</v>
      </c>
      <c r="D61">
        <v>7</v>
      </c>
      <c r="E61" t="s">
        <v>25</v>
      </c>
      <c r="F61" s="1">
        <f>DATEVALUE("05/11/2025")</f>
        <v>45966</v>
      </c>
      <c r="G61" s="1">
        <f>DATEVALUE("15/12/2025")</f>
        <v>46006</v>
      </c>
      <c r="H61">
        <v>509860</v>
      </c>
      <c r="I61" t="s">
        <v>31</v>
      </c>
      <c r="J61" t="s">
        <v>592</v>
      </c>
    </row>
    <row r="62" spans="1:10" x14ac:dyDescent="0.25">
      <c r="A62">
        <v>61</v>
      </c>
      <c r="B62">
        <v>19</v>
      </c>
      <c r="C62">
        <v>12</v>
      </c>
      <c r="D62">
        <v>7</v>
      </c>
      <c r="E62" t="s">
        <v>25</v>
      </c>
      <c r="F62" s="1">
        <f>DATEVALUE("30/04/2026")</f>
        <v>46142</v>
      </c>
      <c r="G62" s="1">
        <f>DATEVALUE("22/06/2026")</f>
        <v>46195</v>
      </c>
      <c r="H62">
        <v>896140</v>
      </c>
      <c r="I62" t="s">
        <v>31</v>
      </c>
      <c r="J62" t="s">
        <v>592</v>
      </c>
    </row>
    <row r="63" spans="1:10" x14ac:dyDescent="0.25">
      <c r="A63">
        <v>62</v>
      </c>
      <c r="B63">
        <v>19</v>
      </c>
      <c r="C63">
        <v>12</v>
      </c>
      <c r="D63">
        <v>7</v>
      </c>
      <c r="E63" t="s">
        <v>25</v>
      </c>
      <c r="F63" s="1">
        <f>DATEVALUE("11/06/2026")</f>
        <v>46184</v>
      </c>
      <c r="G63" s="1">
        <f>DATEVALUE("27/07/2026")</f>
        <v>46230</v>
      </c>
      <c r="H63">
        <v>674532</v>
      </c>
      <c r="I63" t="s">
        <v>31</v>
      </c>
      <c r="J63" t="s">
        <v>592</v>
      </c>
    </row>
    <row r="64" spans="1:10" x14ac:dyDescent="0.25">
      <c r="A64">
        <v>63</v>
      </c>
      <c r="B64">
        <v>19</v>
      </c>
      <c r="C64">
        <v>11</v>
      </c>
      <c r="D64">
        <v>8</v>
      </c>
      <c r="E64" t="s">
        <v>67</v>
      </c>
      <c r="F64" s="1">
        <f>DATEVALUE("10/11/2023")</f>
        <v>45240</v>
      </c>
      <c r="G64" s="1">
        <f>DATEVALUE("22/01/2024")</f>
        <v>45313</v>
      </c>
      <c r="H64">
        <v>730461</v>
      </c>
      <c r="I64" t="s">
        <v>31</v>
      </c>
      <c r="J64" t="s">
        <v>592</v>
      </c>
    </row>
    <row r="65" spans="1:10" x14ac:dyDescent="0.25">
      <c r="A65">
        <v>64</v>
      </c>
      <c r="B65">
        <v>19</v>
      </c>
      <c r="C65">
        <v>11</v>
      </c>
      <c r="D65">
        <v>8</v>
      </c>
      <c r="E65" t="s">
        <v>67</v>
      </c>
      <c r="F65" s="1">
        <f>DATEVALUE("24/12/2024")</f>
        <v>45650</v>
      </c>
      <c r="G65" s="1">
        <f>DATEVALUE("10/02/2025")</f>
        <v>45698</v>
      </c>
      <c r="H65">
        <v>680978</v>
      </c>
      <c r="I65" t="s">
        <v>31</v>
      </c>
      <c r="J65" t="s">
        <v>592</v>
      </c>
    </row>
    <row r="66" spans="1:10" x14ac:dyDescent="0.25">
      <c r="A66">
        <v>65</v>
      </c>
      <c r="B66">
        <v>19</v>
      </c>
      <c r="C66">
        <v>11</v>
      </c>
      <c r="D66">
        <v>8</v>
      </c>
      <c r="E66" t="s">
        <v>67</v>
      </c>
      <c r="F66" s="1">
        <f>DATEVALUE("21/01/2025")</f>
        <v>45678</v>
      </c>
      <c r="G66" s="1">
        <f>DATEVALUE("24/02/2025")</f>
        <v>45712</v>
      </c>
      <c r="H66">
        <v>691273</v>
      </c>
      <c r="I66" t="s">
        <v>31</v>
      </c>
      <c r="J66" t="s">
        <v>592</v>
      </c>
    </row>
    <row r="67" spans="1:10" x14ac:dyDescent="0.25">
      <c r="A67">
        <v>66</v>
      </c>
      <c r="B67">
        <v>19</v>
      </c>
      <c r="C67">
        <v>11</v>
      </c>
      <c r="D67">
        <v>8</v>
      </c>
      <c r="E67" t="s">
        <v>67</v>
      </c>
      <c r="F67" s="1">
        <f>DATEVALUE("10/04/2026")</f>
        <v>46122</v>
      </c>
      <c r="G67" s="1">
        <f>DATEVALUE("22/06/2026")</f>
        <v>46195</v>
      </c>
      <c r="H67">
        <v>874038</v>
      </c>
      <c r="I67" t="s">
        <v>31</v>
      </c>
      <c r="J67" t="s">
        <v>592</v>
      </c>
    </row>
    <row r="68" spans="1:10" x14ac:dyDescent="0.25">
      <c r="A68">
        <v>67</v>
      </c>
      <c r="B68">
        <v>19</v>
      </c>
      <c r="C68">
        <v>11</v>
      </c>
      <c r="D68">
        <v>8</v>
      </c>
      <c r="E68" t="s">
        <v>67</v>
      </c>
      <c r="F68" s="1">
        <f>DATEVALUE("29/04/2026")</f>
        <v>46141</v>
      </c>
      <c r="G68" s="1">
        <f>DATEVALUE("22/06/2026")</f>
        <v>46195</v>
      </c>
      <c r="H68">
        <v>626337</v>
      </c>
      <c r="I68" t="s">
        <v>31</v>
      </c>
      <c r="J68" t="s">
        <v>592</v>
      </c>
    </row>
    <row r="69" spans="1:10" x14ac:dyDescent="0.25">
      <c r="A69">
        <v>68</v>
      </c>
      <c r="B69">
        <v>19</v>
      </c>
      <c r="C69">
        <v>10</v>
      </c>
      <c r="D69">
        <v>9</v>
      </c>
      <c r="E69" t="s">
        <v>118</v>
      </c>
      <c r="F69" s="1">
        <f>DATEVALUE("14/12/2023")</f>
        <v>45274</v>
      </c>
      <c r="G69" s="1">
        <f>DATEVALUE("18/03/2024")</f>
        <v>45369</v>
      </c>
      <c r="H69">
        <v>739447</v>
      </c>
      <c r="I69" t="s">
        <v>31</v>
      </c>
      <c r="J69" t="s">
        <v>592</v>
      </c>
    </row>
    <row r="70" spans="1:10" x14ac:dyDescent="0.25">
      <c r="A70">
        <v>69</v>
      </c>
      <c r="B70">
        <v>19</v>
      </c>
      <c r="C70">
        <v>10</v>
      </c>
      <c r="D70">
        <v>9</v>
      </c>
      <c r="E70" t="s">
        <v>118</v>
      </c>
      <c r="F70" s="1">
        <f>DATEVALUE("11/07/2024")</f>
        <v>45484</v>
      </c>
      <c r="G70" s="1">
        <f>DATEVALUE("22/06/2026")</f>
        <v>46195</v>
      </c>
      <c r="H70">
        <v>757925</v>
      </c>
      <c r="I70" t="s">
        <v>31</v>
      </c>
      <c r="J70" t="s">
        <v>592</v>
      </c>
    </row>
    <row r="71" spans="1:10" x14ac:dyDescent="0.25">
      <c r="A71">
        <v>70</v>
      </c>
      <c r="B71">
        <v>19</v>
      </c>
      <c r="C71">
        <v>10</v>
      </c>
      <c r="D71">
        <v>9</v>
      </c>
      <c r="E71" t="s">
        <v>118</v>
      </c>
      <c r="F71" s="1">
        <f>DATEVALUE("09/08/2024")</f>
        <v>45513</v>
      </c>
      <c r="G71" s="1">
        <f>DATEVALUE("16/09/2024")</f>
        <v>45551</v>
      </c>
      <c r="H71">
        <v>759071</v>
      </c>
      <c r="I71" t="s">
        <v>31</v>
      </c>
      <c r="J71" t="s">
        <v>592</v>
      </c>
    </row>
    <row r="72" spans="1:10" x14ac:dyDescent="0.25">
      <c r="A72">
        <v>71</v>
      </c>
      <c r="B72">
        <v>19</v>
      </c>
      <c r="C72">
        <v>10</v>
      </c>
      <c r="D72">
        <v>9</v>
      </c>
      <c r="E72" t="s">
        <v>118</v>
      </c>
      <c r="F72" s="1">
        <f>DATEVALUE("12/08/2024")</f>
        <v>45516</v>
      </c>
      <c r="G72" s="1">
        <f>DATEVALUE("25/05/2026")</f>
        <v>46167</v>
      </c>
      <c r="H72">
        <v>777066</v>
      </c>
      <c r="I72" t="s">
        <v>31</v>
      </c>
      <c r="J72" t="s">
        <v>592</v>
      </c>
    </row>
    <row r="73" spans="1:10" x14ac:dyDescent="0.25">
      <c r="A73">
        <v>72</v>
      </c>
      <c r="B73">
        <v>19</v>
      </c>
      <c r="C73">
        <v>10</v>
      </c>
      <c r="D73">
        <v>9</v>
      </c>
      <c r="E73" t="s">
        <v>118</v>
      </c>
      <c r="F73" s="1">
        <f>DATEVALUE("10/04/2025")</f>
        <v>45757</v>
      </c>
      <c r="G73" s="1">
        <f>DATEVALUE("26/05/2025")</f>
        <v>45803</v>
      </c>
      <c r="H73">
        <v>690963</v>
      </c>
      <c r="I73" t="s">
        <v>31</v>
      </c>
      <c r="J73" t="s">
        <v>592</v>
      </c>
    </row>
    <row r="74" spans="1:10" x14ac:dyDescent="0.25">
      <c r="A74">
        <v>73</v>
      </c>
      <c r="B74">
        <v>19</v>
      </c>
      <c r="C74">
        <v>10</v>
      </c>
      <c r="D74">
        <v>9</v>
      </c>
      <c r="E74" t="s">
        <v>118</v>
      </c>
      <c r="F74" s="1">
        <f>DATEVALUE("26/11/2025")</f>
        <v>45987</v>
      </c>
      <c r="G74" s="1">
        <f>DATEVALUE("23/02/2026")</f>
        <v>46076</v>
      </c>
      <c r="H74">
        <v>838307</v>
      </c>
      <c r="I74" t="s">
        <v>31</v>
      </c>
      <c r="J74" t="s">
        <v>592</v>
      </c>
    </row>
    <row r="75" spans="1:10" x14ac:dyDescent="0.25">
      <c r="A75">
        <v>74</v>
      </c>
      <c r="B75">
        <v>19</v>
      </c>
      <c r="C75">
        <v>10</v>
      </c>
      <c r="D75">
        <v>9</v>
      </c>
      <c r="E75" t="s">
        <v>118</v>
      </c>
      <c r="F75" s="1">
        <f>DATEVALUE("20/02/2026")</f>
        <v>46073</v>
      </c>
      <c r="G75" s="1">
        <f>DATEVALUE("29/04/2026")</f>
        <v>46141</v>
      </c>
      <c r="H75">
        <v>752738</v>
      </c>
      <c r="I75" t="s">
        <v>31</v>
      </c>
      <c r="J75" t="s">
        <v>592</v>
      </c>
    </row>
    <row r="76" spans="1:10" x14ac:dyDescent="0.25">
      <c r="A76">
        <v>75</v>
      </c>
      <c r="B76">
        <v>19</v>
      </c>
      <c r="C76">
        <v>10</v>
      </c>
      <c r="D76">
        <v>9</v>
      </c>
      <c r="E76" t="s">
        <v>118</v>
      </c>
      <c r="F76" s="1">
        <f>DATEVALUE("27/03/2026")</f>
        <v>46108</v>
      </c>
      <c r="G76" s="1">
        <f>DATEVALUE("08/06/2026")</f>
        <v>46181</v>
      </c>
      <c r="H76">
        <v>757683</v>
      </c>
      <c r="I76" t="s">
        <v>31</v>
      </c>
      <c r="J76" t="s">
        <v>592</v>
      </c>
    </row>
    <row r="77" spans="1:10" x14ac:dyDescent="0.25">
      <c r="A77">
        <v>76</v>
      </c>
      <c r="B77">
        <v>19</v>
      </c>
      <c r="C77">
        <v>9</v>
      </c>
      <c r="D77">
        <v>10</v>
      </c>
      <c r="E77" t="s">
        <v>118</v>
      </c>
      <c r="F77" s="1">
        <f>DATEVALUE("14/02/2024")</f>
        <v>45336</v>
      </c>
      <c r="G77" s="1">
        <f>DATEVALUE("06/05/2024")</f>
        <v>45418</v>
      </c>
      <c r="H77">
        <v>693337</v>
      </c>
      <c r="I77" t="s">
        <v>31</v>
      </c>
      <c r="J77" t="s">
        <v>592</v>
      </c>
    </row>
    <row r="78" spans="1:10" x14ac:dyDescent="0.25">
      <c r="A78">
        <v>77</v>
      </c>
      <c r="B78">
        <v>19</v>
      </c>
      <c r="C78">
        <v>9</v>
      </c>
      <c r="D78">
        <v>10</v>
      </c>
      <c r="E78" t="s">
        <v>118</v>
      </c>
      <c r="F78" s="1">
        <f>DATEVALUE("08/05/2025")</f>
        <v>45785</v>
      </c>
      <c r="G78" s="1">
        <f>DATEVALUE("07/07/2025")</f>
        <v>45845</v>
      </c>
      <c r="H78">
        <v>740783</v>
      </c>
      <c r="I78" t="s">
        <v>31</v>
      </c>
      <c r="J78" t="s">
        <v>592</v>
      </c>
    </row>
    <row r="79" spans="1:10" x14ac:dyDescent="0.25">
      <c r="A79">
        <v>78</v>
      </c>
      <c r="B79">
        <v>19</v>
      </c>
      <c r="C79">
        <v>9</v>
      </c>
      <c r="D79">
        <v>10</v>
      </c>
      <c r="E79" t="s">
        <v>118</v>
      </c>
      <c r="F79" s="1">
        <f>DATEVALUE("14/07/2025")</f>
        <v>45852</v>
      </c>
      <c r="G79" s="1">
        <f>DATEVALUE("11/05/2026")</f>
        <v>46153</v>
      </c>
      <c r="H79">
        <v>630899</v>
      </c>
      <c r="I79" t="s">
        <v>31</v>
      </c>
      <c r="J79" t="s">
        <v>592</v>
      </c>
    </row>
    <row r="80" spans="1:10" x14ac:dyDescent="0.25">
      <c r="A80">
        <v>79</v>
      </c>
      <c r="B80">
        <v>19</v>
      </c>
      <c r="C80">
        <v>9</v>
      </c>
      <c r="D80">
        <v>10</v>
      </c>
      <c r="E80" t="s">
        <v>118</v>
      </c>
      <c r="F80" s="1">
        <f>DATEVALUE("30/07/2025")</f>
        <v>45868</v>
      </c>
      <c r="G80" s="1">
        <f>DATEVALUE("25/08/2025")</f>
        <v>45894</v>
      </c>
      <c r="H80">
        <v>776898</v>
      </c>
      <c r="I80" t="s">
        <v>31</v>
      </c>
      <c r="J80" t="s">
        <v>592</v>
      </c>
    </row>
    <row r="81" spans="1:10" x14ac:dyDescent="0.25">
      <c r="A81">
        <v>80</v>
      </c>
      <c r="B81">
        <v>19</v>
      </c>
      <c r="C81">
        <v>9</v>
      </c>
      <c r="D81">
        <v>10</v>
      </c>
      <c r="E81" t="s">
        <v>118</v>
      </c>
      <c r="F81" s="1">
        <f>DATEVALUE("08/08/2025")</f>
        <v>45877</v>
      </c>
      <c r="G81" s="1">
        <f>DATEVALUE("06/10/2025")</f>
        <v>45936</v>
      </c>
      <c r="H81">
        <v>663232</v>
      </c>
      <c r="I81" t="s">
        <v>31</v>
      </c>
      <c r="J81" t="s">
        <v>592</v>
      </c>
    </row>
    <row r="82" spans="1:10" x14ac:dyDescent="0.25">
      <c r="A82">
        <v>81</v>
      </c>
      <c r="B82">
        <v>19</v>
      </c>
      <c r="C82">
        <v>9</v>
      </c>
      <c r="D82">
        <v>10</v>
      </c>
      <c r="E82" t="s">
        <v>118</v>
      </c>
      <c r="F82" s="1">
        <f>DATEVALUE("24/03/2026")</f>
        <v>46105</v>
      </c>
      <c r="G82" s="1">
        <f>DATEVALUE("25/05/2026")</f>
        <v>46167</v>
      </c>
      <c r="H82">
        <v>889237</v>
      </c>
      <c r="I82" t="s">
        <v>31</v>
      </c>
      <c r="J82" t="s">
        <v>592</v>
      </c>
    </row>
    <row r="83" spans="1:10" x14ac:dyDescent="0.25">
      <c r="A83">
        <v>82</v>
      </c>
      <c r="B83">
        <v>19</v>
      </c>
      <c r="C83">
        <v>9</v>
      </c>
      <c r="D83">
        <v>10</v>
      </c>
      <c r="E83" t="s">
        <v>118</v>
      </c>
      <c r="F83" s="1">
        <f>DATEVALUE("29/04/2026")</f>
        <v>46141</v>
      </c>
      <c r="G83" s="1">
        <f>DATEVALUE("22/06/2026")</f>
        <v>46195</v>
      </c>
      <c r="H83">
        <v>648407</v>
      </c>
      <c r="I83" t="s">
        <v>31</v>
      </c>
      <c r="J83" t="s">
        <v>592</v>
      </c>
    </row>
    <row r="84" spans="1:10" x14ac:dyDescent="0.25">
      <c r="A84">
        <v>83</v>
      </c>
      <c r="B84">
        <v>19</v>
      </c>
      <c r="C84">
        <v>9</v>
      </c>
      <c r="D84">
        <v>10</v>
      </c>
      <c r="E84" t="s">
        <v>118</v>
      </c>
      <c r="F84" s="1">
        <f>DATEVALUE("05/05/2026")</f>
        <v>46147</v>
      </c>
      <c r="G84" s="1">
        <f>DATEVALUE("06/07/2026")</f>
        <v>46209</v>
      </c>
      <c r="H84">
        <v>691628</v>
      </c>
      <c r="I84" t="s">
        <v>31</v>
      </c>
      <c r="J84" t="s">
        <v>592</v>
      </c>
    </row>
    <row r="85" spans="1:10" x14ac:dyDescent="0.25">
      <c r="A85">
        <v>84</v>
      </c>
      <c r="B85">
        <v>19</v>
      </c>
      <c r="C85">
        <v>9</v>
      </c>
      <c r="D85">
        <v>10</v>
      </c>
      <c r="E85" t="s">
        <v>118</v>
      </c>
      <c r="F85" s="1">
        <f>DATEVALUE("18/06/2026")</f>
        <v>46191</v>
      </c>
      <c r="G85" s="1">
        <f>DATEVALUE("27/07/2026")</f>
        <v>46230</v>
      </c>
      <c r="H85">
        <v>904559</v>
      </c>
      <c r="I85" t="s">
        <v>31</v>
      </c>
      <c r="J85" t="s">
        <v>592</v>
      </c>
    </row>
    <row r="86" spans="1:10" x14ac:dyDescent="0.25">
      <c r="A86">
        <v>85</v>
      </c>
      <c r="B86">
        <v>19</v>
      </c>
      <c r="C86">
        <v>8</v>
      </c>
      <c r="D86">
        <v>11</v>
      </c>
      <c r="E86" t="s">
        <v>118</v>
      </c>
      <c r="F86" s="1">
        <f>DATEVALUE("05/03/2025")</f>
        <v>45721</v>
      </c>
      <c r="G86" s="1">
        <f>DATEVALUE("10/03/2025")</f>
        <v>45726</v>
      </c>
      <c r="H86">
        <v>724416</v>
      </c>
      <c r="I86" t="s">
        <v>31</v>
      </c>
      <c r="J86" t="s">
        <v>592</v>
      </c>
    </row>
    <row r="87" spans="1:10" x14ac:dyDescent="0.25">
      <c r="A87">
        <v>86</v>
      </c>
      <c r="B87">
        <v>19</v>
      </c>
      <c r="C87">
        <v>7</v>
      </c>
      <c r="D87">
        <v>12</v>
      </c>
      <c r="E87" t="s">
        <v>365</v>
      </c>
      <c r="F87" s="1">
        <f>DATEVALUE("19/03/2026")</f>
        <v>46100</v>
      </c>
      <c r="G87" s="1">
        <f>DATEVALUE("25/05/2026")</f>
        <v>46167</v>
      </c>
      <c r="H87">
        <v>692421</v>
      </c>
      <c r="I87" t="s">
        <v>31</v>
      </c>
      <c r="J87" t="s">
        <v>592</v>
      </c>
    </row>
    <row r="88" spans="1:10" x14ac:dyDescent="0.25">
      <c r="A88">
        <v>87</v>
      </c>
      <c r="B88">
        <v>18</v>
      </c>
      <c r="C88">
        <v>13</v>
      </c>
      <c r="D88">
        <v>5</v>
      </c>
      <c r="E88" t="s">
        <v>25</v>
      </c>
      <c r="F88" s="1">
        <f>DATEVALUE("21/03/2025")</f>
        <v>45737</v>
      </c>
      <c r="G88" s="1">
        <f>DATEVALUE("28/04/2025")</f>
        <v>45775</v>
      </c>
      <c r="H88">
        <v>826350</v>
      </c>
      <c r="I88" t="s">
        <v>31</v>
      </c>
      <c r="J88" t="s">
        <v>592</v>
      </c>
    </row>
    <row r="89" spans="1:10" x14ac:dyDescent="0.25">
      <c r="A89">
        <v>88</v>
      </c>
      <c r="B89">
        <v>18</v>
      </c>
      <c r="C89">
        <v>13</v>
      </c>
      <c r="D89">
        <v>5</v>
      </c>
      <c r="E89" t="s">
        <v>25</v>
      </c>
      <c r="F89" s="1">
        <f>DATEVALUE("31/07/2025")</f>
        <v>45869</v>
      </c>
      <c r="G89" s="1">
        <f>DATEVALUE("06/10/2025")</f>
        <v>45936</v>
      </c>
      <c r="H89">
        <v>745247</v>
      </c>
      <c r="I89" t="s">
        <v>31</v>
      </c>
      <c r="J89" t="s">
        <v>592</v>
      </c>
    </row>
    <row r="90" spans="1:10" x14ac:dyDescent="0.25">
      <c r="A90">
        <v>89</v>
      </c>
      <c r="B90">
        <v>18</v>
      </c>
      <c r="C90">
        <v>12</v>
      </c>
      <c r="D90">
        <v>6</v>
      </c>
      <c r="E90" t="s">
        <v>25</v>
      </c>
      <c r="F90" s="1">
        <f>DATEVALUE("31/12/2024")</f>
        <v>45657</v>
      </c>
      <c r="G90" s="1">
        <f>DATEVALUE("24/02/2025")</f>
        <v>45712</v>
      </c>
      <c r="H90">
        <v>646848</v>
      </c>
      <c r="I90" t="s">
        <v>31</v>
      </c>
      <c r="J90" t="s">
        <v>592</v>
      </c>
    </row>
    <row r="91" spans="1:10" x14ac:dyDescent="0.25">
      <c r="A91">
        <v>90</v>
      </c>
      <c r="B91">
        <v>18</v>
      </c>
      <c r="C91">
        <v>12</v>
      </c>
      <c r="D91">
        <v>6</v>
      </c>
      <c r="E91" t="s">
        <v>25</v>
      </c>
      <c r="F91" s="1">
        <f>DATEVALUE("28/11/2025")</f>
        <v>45989</v>
      </c>
      <c r="G91" s="1">
        <f>DATEVALUE("23/02/2026")</f>
        <v>46076</v>
      </c>
      <c r="H91">
        <v>535953</v>
      </c>
      <c r="I91" t="s">
        <v>31</v>
      </c>
      <c r="J91" t="s">
        <v>592</v>
      </c>
    </row>
    <row r="92" spans="1:10" x14ac:dyDescent="0.25">
      <c r="A92">
        <v>91</v>
      </c>
      <c r="B92">
        <v>18</v>
      </c>
      <c r="C92">
        <v>12</v>
      </c>
      <c r="D92">
        <v>6</v>
      </c>
      <c r="E92" t="s">
        <v>25</v>
      </c>
      <c r="F92" s="1">
        <f>DATEVALUE("17/04/2026")</f>
        <v>46129</v>
      </c>
      <c r="G92" s="1">
        <f>DATEVALUE("06/07/2026")</f>
        <v>46209</v>
      </c>
      <c r="H92">
        <v>676480</v>
      </c>
      <c r="I92" t="s">
        <v>31</v>
      </c>
      <c r="J92" t="s">
        <v>592</v>
      </c>
    </row>
    <row r="93" spans="1:10" x14ac:dyDescent="0.25">
      <c r="A93">
        <v>92</v>
      </c>
      <c r="B93">
        <v>18</v>
      </c>
      <c r="C93">
        <v>11</v>
      </c>
      <c r="D93">
        <v>7</v>
      </c>
      <c r="E93" t="s">
        <v>67</v>
      </c>
      <c r="F93" s="1">
        <f>DATEVALUE("03/07/2025")</f>
        <v>45841</v>
      </c>
      <c r="G93" s="1">
        <f>DATEVALUE("25/08/2025")</f>
        <v>45894</v>
      </c>
      <c r="H93">
        <v>823951</v>
      </c>
      <c r="I93" t="s">
        <v>31</v>
      </c>
      <c r="J93" t="s">
        <v>592</v>
      </c>
    </row>
    <row r="94" spans="1:10" x14ac:dyDescent="0.25">
      <c r="A94">
        <v>93</v>
      </c>
      <c r="B94">
        <v>18</v>
      </c>
      <c r="C94">
        <v>10</v>
      </c>
      <c r="D94">
        <v>8</v>
      </c>
      <c r="E94" t="s">
        <v>118</v>
      </c>
      <c r="F94" s="1">
        <f>DATEVALUE("19/06/2018")</f>
        <v>43270</v>
      </c>
      <c r="G94" s="1">
        <f>DATEVALUE("31/10/2022")</f>
        <v>44865</v>
      </c>
      <c r="H94">
        <v>377407</v>
      </c>
      <c r="I94" t="s">
        <v>31</v>
      </c>
      <c r="J94" t="s">
        <v>592</v>
      </c>
    </row>
    <row r="95" spans="1:10" x14ac:dyDescent="0.25">
      <c r="A95">
        <v>94</v>
      </c>
      <c r="B95">
        <v>18</v>
      </c>
      <c r="C95">
        <v>10</v>
      </c>
      <c r="D95">
        <v>8</v>
      </c>
      <c r="E95" t="s">
        <v>118</v>
      </c>
      <c r="F95" s="1">
        <f>DATEVALUE("14/02/2025")</f>
        <v>45702</v>
      </c>
      <c r="G95" s="1">
        <f>DATEVALUE("03/11/2025")</f>
        <v>45964</v>
      </c>
      <c r="H95">
        <v>815911</v>
      </c>
      <c r="I95" t="s">
        <v>31</v>
      </c>
      <c r="J95" t="s">
        <v>592</v>
      </c>
    </row>
    <row r="96" spans="1:10" x14ac:dyDescent="0.25">
      <c r="A96">
        <v>95</v>
      </c>
      <c r="B96">
        <v>18</v>
      </c>
      <c r="C96">
        <v>10</v>
      </c>
      <c r="D96">
        <v>8</v>
      </c>
      <c r="E96" t="s">
        <v>118</v>
      </c>
      <c r="F96" s="1">
        <f>DATEVALUE("04/09/2025")</f>
        <v>45904</v>
      </c>
      <c r="G96" s="1">
        <f>DATEVALUE("20/10/2025")</f>
        <v>45950</v>
      </c>
      <c r="H96">
        <v>849651</v>
      </c>
      <c r="I96" t="s">
        <v>31</v>
      </c>
      <c r="J96" t="s">
        <v>592</v>
      </c>
    </row>
    <row r="97" spans="1:10" x14ac:dyDescent="0.25">
      <c r="A97">
        <v>96</v>
      </c>
      <c r="B97">
        <v>18</v>
      </c>
      <c r="C97">
        <v>10</v>
      </c>
      <c r="D97">
        <v>8</v>
      </c>
      <c r="E97" t="s">
        <v>118</v>
      </c>
      <c r="F97" s="1">
        <f>DATEVALUE("20/11/2025")</f>
        <v>45981</v>
      </c>
      <c r="G97" s="1">
        <f>DATEVALUE("09/02/2026")</f>
        <v>46062</v>
      </c>
      <c r="H97">
        <v>554834</v>
      </c>
      <c r="I97" t="s">
        <v>31</v>
      </c>
      <c r="J97" t="s">
        <v>592</v>
      </c>
    </row>
    <row r="98" spans="1:10" x14ac:dyDescent="0.25">
      <c r="A98">
        <v>97</v>
      </c>
      <c r="B98">
        <v>18</v>
      </c>
      <c r="C98">
        <v>9</v>
      </c>
      <c r="D98">
        <v>9</v>
      </c>
      <c r="E98" t="s">
        <v>118</v>
      </c>
      <c r="F98" s="1">
        <f>DATEVALUE("25/01/2022")</f>
        <v>44586</v>
      </c>
      <c r="G98" s="1">
        <f>DATEVALUE("23/01/2023")</f>
        <v>44949</v>
      </c>
      <c r="H98">
        <v>602319</v>
      </c>
      <c r="I98" t="s">
        <v>31</v>
      </c>
      <c r="J98" t="s">
        <v>592</v>
      </c>
    </row>
    <row r="99" spans="1:10" x14ac:dyDescent="0.25">
      <c r="A99">
        <v>98</v>
      </c>
      <c r="B99">
        <v>18</v>
      </c>
      <c r="C99">
        <v>9</v>
      </c>
      <c r="D99">
        <v>9</v>
      </c>
      <c r="E99" t="s">
        <v>118</v>
      </c>
      <c r="F99" s="1">
        <f>DATEVALUE("31/08/2022")</f>
        <v>44804</v>
      </c>
      <c r="G99" s="1">
        <f>DATEVALUE("07/11/2022")</f>
        <v>44872</v>
      </c>
      <c r="H99">
        <v>641737</v>
      </c>
      <c r="I99" t="s">
        <v>31</v>
      </c>
      <c r="J99" t="s">
        <v>592</v>
      </c>
    </row>
    <row r="100" spans="1:10" x14ac:dyDescent="0.25">
      <c r="A100">
        <v>99</v>
      </c>
      <c r="B100">
        <v>18</v>
      </c>
      <c r="C100">
        <v>9</v>
      </c>
      <c r="D100">
        <v>9</v>
      </c>
      <c r="E100" t="s">
        <v>118</v>
      </c>
      <c r="F100" s="1">
        <f>DATEVALUE("23/08/2023")</f>
        <v>45161</v>
      </c>
      <c r="G100" s="1">
        <f>DATEVALUE("25/09/2023")</f>
        <v>45194</v>
      </c>
      <c r="H100">
        <v>479473</v>
      </c>
      <c r="I100" t="s">
        <v>31</v>
      </c>
      <c r="J100" t="s">
        <v>592</v>
      </c>
    </row>
    <row r="101" spans="1:10" x14ac:dyDescent="0.25">
      <c r="A101">
        <v>100</v>
      </c>
      <c r="B101">
        <v>18</v>
      </c>
      <c r="C101">
        <v>9</v>
      </c>
      <c r="D101">
        <v>9</v>
      </c>
      <c r="E101" t="s">
        <v>118</v>
      </c>
      <c r="F101" s="1">
        <f>DATEVALUE("03/04/2024")</f>
        <v>45385</v>
      </c>
      <c r="G101" s="1">
        <f>DATEVALUE("20/05/2024")</f>
        <v>45432</v>
      </c>
      <c r="H101">
        <v>653127</v>
      </c>
      <c r="I101" t="s">
        <v>31</v>
      </c>
      <c r="J101" t="s">
        <v>592</v>
      </c>
    </row>
    <row r="102" spans="1:10" x14ac:dyDescent="0.25">
      <c r="A102">
        <v>101</v>
      </c>
      <c r="B102">
        <v>18</v>
      </c>
      <c r="C102">
        <v>9</v>
      </c>
      <c r="D102">
        <v>9</v>
      </c>
      <c r="E102" t="s">
        <v>118</v>
      </c>
      <c r="F102" s="1">
        <f>DATEVALUE("22/08/2024")</f>
        <v>45526</v>
      </c>
      <c r="G102" s="1">
        <f>DATEVALUE("14/10/2024")</f>
        <v>45579</v>
      </c>
      <c r="H102">
        <v>737234</v>
      </c>
      <c r="I102" t="s">
        <v>31</v>
      </c>
      <c r="J102" t="s">
        <v>592</v>
      </c>
    </row>
    <row r="103" spans="1:10" x14ac:dyDescent="0.25">
      <c r="A103">
        <v>102</v>
      </c>
      <c r="B103">
        <v>18</v>
      </c>
      <c r="C103">
        <v>9</v>
      </c>
      <c r="D103">
        <v>9</v>
      </c>
      <c r="E103" t="s">
        <v>118</v>
      </c>
      <c r="F103" s="1">
        <f>DATEVALUE("12/02/2026")</f>
        <v>46065</v>
      </c>
      <c r="G103" s="1">
        <f>DATEVALUE("09/03/2026")</f>
        <v>46090</v>
      </c>
      <c r="H103">
        <v>884713</v>
      </c>
      <c r="I103" t="s">
        <v>31</v>
      </c>
      <c r="J103" t="s">
        <v>592</v>
      </c>
    </row>
    <row r="104" spans="1:10" x14ac:dyDescent="0.25">
      <c r="A104">
        <v>103</v>
      </c>
      <c r="B104">
        <v>18</v>
      </c>
      <c r="C104">
        <v>9</v>
      </c>
      <c r="D104">
        <v>9</v>
      </c>
      <c r="E104" t="s">
        <v>118</v>
      </c>
      <c r="F104" s="1">
        <f>DATEVALUE("03/04/2026")</f>
        <v>46115</v>
      </c>
      <c r="G104" s="1">
        <f>DATEVALUE("22/06/2026")</f>
        <v>46195</v>
      </c>
      <c r="H104">
        <v>754225</v>
      </c>
      <c r="I104" t="s">
        <v>31</v>
      </c>
      <c r="J104" t="s">
        <v>592</v>
      </c>
    </row>
    <row r="105" spans="1:10" x14ac:dyDescent="0.25">
      <c r="A105">
        <v>104</v>
      </c>
      <c r="B105">
        <v>18</v>
      </c>
      <c r="C105">
        <v>9</v>
      </c>
      <c r="D105">
        <v>9</v>
      </c>
      <c r="E105" t="s">
        <v>118</v>
      </c>
      <c r="F105" s="1">
        <f>DATEVALUE("22/04/2026")</f>
        <v>46134</v>
      </c>
      <c r="G105" s="1">
        <f>DATEVALUE("06/07/2026")</f>
        <v>46209</v>
      </c>
      <c r="H105">
        <v>643615</v>
      </c>
      <c r="I105" t="s">
        <v>31</v>
      </c>
      <c r="J105" t="s">
        <v>592</v>
      </c>
    </row>
    <row r="106" spans="1:10" x14ac:dyDescent="0.25">
      <c r="A106">
        <v>105</v>
      </c>
      <c r="B106">
        <v>18</v>
      </c>
      <c r="C106">
        <v>8</v>
      </c>
      <c r="D106">
        <v>10</v>
      </c>
      <c r="E106" t="s">
        <v>263</v>
      </c>
      <c r="F106" s="1">
        <f>DATEVALUE("24/05/2024")</f>
        <v>45436</v>
      </c>
      <c r="G106" s="1">
        <f>DATEVALUE("28/10/2024")</f>
        <v>45593</v>
      </c>
      <c r="H106">
        <v>750574</v>
      </c>
      <c r="I106" t="s">
        <v>31</v>
      </c>
      <c r="J106" t="s">
        <v>592</v>
      </c>
    </row>
    <row r="107" spans="1:10" x14ac:dyDescent="0.25">
      <c r="A107">
        <v>106</v>
      </c>
      <c r="B107">
        <v>18</v>
      </c>
      <c r="C107">
        <v>8</v>
      </c>
      <c r="D107">
        <v>10</v>
      </c>
      <c r="E107" t="s">
        <v>263</v>
      </c>
      <c r="F107" s="1">
        <f>DATEVALUE("10/02/2026")</f>
        <v>46063</v>
      </c>
      <c r="G107" s="1">
        <f>DATEVALUE("09/03/2026")</f>
        <v>46090</v>
      </c>
      <c r="H107">
        <v>881258</v>
      </c>
      <c r="I107" t="s">
        <v>31</v>
      </c>
      <c r="J107" t="s">
        <v>592</v>
      </c>
    </row>
    <row r="108" spans="1:10" x14ac:dyDescent="0.25">
      <c r="A108">
        <v>107</v>
      </c>
      <c r="B108">
        <v>18</v>
      </c>
      <c r="C108">
        <v>8</v>
      </c>
      <c r="D108">
        <v>10</v>
      </c>
      <c r="E108" t="s">
        <v>263</v>
      </c>
      <c r="F108" s="1">
        <f>DATEVALUE("26/03/2026")</f>
        <v>46107</v>
      </c>
      <c r="G108" s="1">
        <f>DATEVALUE("06/07/2026")</f>
        <v>46209</v>
      </c>
      <c r="H108">
        <v>887521</v>
      </c>
      <c r="I108" t="s">
        <v>31</v>
      </c>
      <c r="J108" t="s">
        <v>592</v>
      </c>
    </row>
    <row r="109" spans="1:10" x14ac:dyDescent="0.25">
      <c r="A109">
        <v>108</v>
      </c>
      <c r="B109">
        <v>18</v>
      </c>
      <c r="C109">
        <v>7</v>
      </c>
      <c r="D109">
        <v>11</v>
      </c>
      <c r="E109" t="s">
        <v>263</v>
      </c>
      <c r="F109" s="1">
        <f>DATEVALUE("22/07/2025")</f>
        <v>45860</v>
      </c>
      <c r="G109" s="1">
        <f>DATEVALUE("12/05/2026")</f>
        <v>46154</v>
      </c>
      <c r="H109">
        <v>844480</v>
      </c>
      <c r="I109" t="s">
        <v>31</v>
      </c>
      <c r="J109" t="s">
        <v>592</v>
      </c>
    </row>
    <row r="110" spans="1:10" x14ac:dyDescent="0.25">
      <c r="A110">
        <v>109</v>
      </c>
      <c r="B110">
        <v>17</v>
      </c>
      <c r="C110">
        <v>12</v>
      </c>
      <c r="D110">
        <v>5</v>
      </c>
      <c r="E110" t="s">
        <v>25</v>
      </c>
      <c r="F110" s="1">
        <f>DATEVALUE("02/08/2019")</f>
        <v>43679</v>
      </c>
      <c r="G110" s="1">
        <f>DATEVALUE("09/03/2026")</f>
        <v>46090</v>
      </c>
      <c r="H110">
        <v>457009</v>
      </c>
      <c r="I110" t="s">
        <v>31</v>
      </c>
      <c r="J110" t="s">
        <v>592</v>
      </c>
    </row>
    <row r="111" spans="1:10" x14ac:dyDescent="0.25">
      <c r="A111">
        <v>110</v>
      </c>
      <c r="B111">
        <v>17</v>
      </c>
      <c r="C111">
        <v>11</v>
      </c>
      <c r="D111">
        <v>6</v>
      </c>
      <c r="E111" t="s">
        <v>67</v>
      </c>
      <c r="F111" s="1">
        <f>DATEVALUE("18/06/2024")</f>
        <v>45461</v>
      </c>
      <c r="G111" s="1">
        <f>DATEVALUE("19/08/2024")</f>
        <v>45523</v>
      </c>
      <c r="H111">
        <v>33111</v>
      </c>
      <c r="I111" t="s">
        <v>31</v>
      </c>
      <c r="J111" t="s">
        <v>592</v>
      </c>
    </row>
    <row r="112" spans="1:10" x14ac:dyDescent="0.25">
      <c r="A112">
        <v>111</v>
      </c>
      <c r="B112">
        <v>17</v>
      </c>
      <c r="C112">
        <v>11</v>
      </c>
      <c r="D112">
        <v>6</v>
      </c>
      <c r="E112" t="s">
        <v>67</v>
      </c>
      <c r="F112" s="1">
        <f>DATEVALUE("17/12/2024")</f>
        <v>45643</v>
      </c>
      <c r="G112" s="1">
        <f>DATEVALUE("10/02/2025")</f>
        <v>45698</v>
      </c>
      <c r="H112">
        <v>768403</v>
      </c>
      <c r="I112" t="s">
        <v>31</v>
      </c>
      <c r="J112" t="s">
        <v>592</v>
      </c>
    </row>
    <row r="113" spans="1:10" x14ac:dyDescent="0.25">
      <c r="A113">
        <v>112</v>
      </c>
      <c r="B113">
        <v>17</v>
      </c>
      <c r="C113">
        <v>11</v>
      </c>
      <c r="D113">
        <v>6</v>
      </c>
      <c r="E113" t="s">
        <v>67</v>
      </c>
      <c r="F113" s="1">
        <f>DATEVALUE("06/02/2025")</f>
        <v>45694</v>
      </c>
      <c r="G113" s="1">
        <f>DATEVALUE("24/03/2025")</f>
        <v>45740</v>
      </c>
      <c r="H113">
        <v>823049</v>
      </c>
      <c r="I113" t="s">
        <v>31</v>
      </c>
      <c r="J113" t="s">
        <v>592</v>
      </c>
    </row>
    <row r="114" spans="1:10" x14ac:dyDescent="0.25">
      <c r="A114">
        <v>113</v>
      </c>
      <c r="B114">
        <v>17</v>
      </c>
      <c r="C114">
        <v>10</v>
      </c>
      <c r="D114">
        <v>7</v>
      </c>
      <c r="E114" t="s">
        <v>118</v>
      </c>
      <c r="F114" s="1">
        <f>DATEVALUE("30/11/2023")</f>
        <v>45260</v>
      </c>
      <c r="G114" s="1">
        <f>DATEVALUE("22/01/2024")</f>
        <v>45313</v>
      </c>
      <c r="H114">
        <v>723407</v>
      </c>
      <c r="I114" t="s">
        <v>31</v>
      </c>
      <c r="J114" t="s">
        <v>592</v>
      </c>
    </row>
    <row r="115" spans="1:10" x14ac:dyDescent="0.25">
      <c r="A115">
        <v>114</v>
      </c>
      <c r="B115">
        <v>17</v>
      </c>
      <c r="C115">
        <v>10</v>
      </c>
      <c r="D115">
        <v>7</v>
      </c>
      <c r="E115" t="s">
        <v>118</v>
      </c>
      <c r="F115" s="1">
        <f>DATEVALUE("28/11/2024")</f>
        <v>45624</v>
      </c>
      <c r="G115" s="1">
        <f>DATEVALUE("13/01/2025")</f>
        <v>45670</v>
      </c>
      <c r="H115">
        <v>808846</v>
      </c>
      <c r="I115" t="s">
        <v>31</v>
      </c>
      <c r="J115" t="s">
        <v>592</v>
      </c>
    </row>
    <row r="116" spans="1:10" x14ac:dyDescent="0.25">
      <c r="A116">
        <v>115</v>
      </c>
      <c r="B116">
        <v>17</v>
      </c>
      <c r="C116">
        <v>10</v>
      </c>
      <c r="D116">
        <v>7</v>
      </c>
      <c r="E116" t="s">
        <v>118</v>
      </c>
      <c r="F116" s="1">
        <f>DATEVALUE("23/01/2025")</f>
        <v>45680</v>
      </c>
      <c r="G116" s="1">
        <f>DATEVALUE("24/02/2025")</f>
        <v>45712</v>
      </c>
      <c r="H116">
        <v>803143</v>
      </c>
      <c r="I116" t="s">
        <v>31</v>
      </c>
      <c r="J116" t="s">
        <v>592</v>
      </c>
    </row>
    <row r="117" spans="1:10" x14ac:dyDescent="0.25">
      <c r="A117">
        <v>116</v>
      </c>
      <c r="B117">
        <v>17</v>
      </c>
      <c r="C117">
        <v>10</v>
      </c>
      <c r="D117">
        <v>7</v>
      </c>
      <c r="E117" t="s">
        <v>118</v>
      </c>
      <c r="F117" s="1">
        <f>DATEVALUE("13/06/2025")</f>
        <v>45821</v>
      </c>
      <c r="G117" s="1">
        <f>DATEVALUE("07/07/2025")</f>
        <v>45845</v>
      </c>
      <c r="H117">
        <v>835593</v>
      </c>
      <c r="I117" t="s">
        <v>31</v>
      </c>
      <c r="J117" t="s">
        <v>592</v>
      </c>
    </row>
    <row r="118" spans="1:10" x14ac:dyDescent="0.25">
      <c r="A118">
        <v>117</v>
      </c>
      <c r="B118">
        <v>17</v>
      </c>
      <c r="C118">
        <v>9</v>
      </c>
      <c r="D118">
        <v>8</v>
      </c>
      <c r="E118" t="s">
        <v>118</v>
      </c>
      <c r="F118" s="1">
        <f>DATEVALUE("21/11/2023")</f>
        <v>45251</v>
      </c>
      <c r="G118" s="1">
        <f>DATEVALUE("08/01/2024")</f>
        <v>45299</v>
      </c>
      <c r="H118">
        <v>722895</v>
      </c>
      <c r="I118" t="s">
        <v>31</v>
      </c>
      <c r="J118" t="s">
        <v>592</v>
      </c>
    </row>
    <row r="119" spans="1:10" x14ac:dyDescent="0.25">
      <c r="A119">
        <v>118</v>
      </c>
      <c r="B119">
        <v>17</v>
      </c>
      <c r="C119">
        <v>9</v>
      </c>
      <c r="D119">
        <v>8</v>
      </c>
      <c r="E119" t="s">
        <v>118</v>
      </c>
      <c r="F119" s="1">
        <f>DATEVALUE("18/02/2025")</f>
        <v>45706</v>
      </c>
      <c r="G119" s="1">
        <f>DATEVALUE("24/03/2025")</f>
        <v>45740</v>
      </c>
      <c r="H119">
        <v>540373</v>
      </c>
      <c r="I119" t="s">
        <v>31</v>
      </c>
      <c r="J119" t="s">
        <v>592</v>
      </c>
    </row>
    <row r="120" spans="1:10" x14ac:dyDescent="0.25">
      <c r="A120">
        <v>119</v>
      </c>
      <c r="B120">
        <v>17</v>
      </c>
      <c r="C120">
        <v>9</v>
      </c>
      <c r="D120">
        <v>8</v>
      </c>
      <c r="E120" t="s">
        <v>118</v>
      </c>
      <c r="F120" s="1">
        <f>DATEVALUE("09/04/2026")</f>
        <v>46121</v>
      </c>
      <c r="G120" s="1">
        <f>DATEVALUE("08/06/2026")</f>
        <v>46181</v>
      </c>
      <c r="H120">
        <v>882297</v>
      </c>
      <c r="I120" t="s">
        <v>31</v>
      </c>
      <c r="J120" t="s">
        <v>592</v>
      </c>
    </row>
    <row r="121" spans="1:10" x14ac:dyDescent="0.25">
      <c r="A121">
        <v>120</v>
      </c>
      <c r="B121">
        <v>17</v>
      </c>
      <c r="C121">
        <v>9</v>
      </c>
      <c r="D121">
        <v>8</v>
      </c>
      <c r="E121" t="s">
        <v>474</v>
      </c>
      <c r="F121" s="1">
        <f>DATEVALUE("14/05/2026")</f>
        <v>46156</v>
      </c>
      <c r="G121" s="1">
        <f>DATEVALUE("14/05/2026")</f>
        <v>46156</v>
      </c>
      <c r="H121">
        <v>730323</v>
      </c>
      <c r="I121" t="s">
        <v>31</v>
      </c>
      <c r="J121" t="s">
        <v>592</v>
      </c>
    </row>
    <row r="122" spans="1:10" x14ac:dyDescent="0.25">
      <c r="A122">
        <v>121</v>
      </c>
      <c r="B122">
        <v>17</v>
      </c>
      <c r="C122">
        <v>8</v>
      </c>
      <c r="D122">
        <v>9</v>
      </c>
      <c r="E122" t="s">
        <v>263</v>
      </c>
      <c r="F122" s="1">
        <f>DATEVALUE("27/02/2025")</f>
        <v>45715</v>
      </c>
      <c r="G122" s="1">
        <f>DATEVALUE("24/03/2025")</f>
        <v>45740</v>
      </c>
      <c r="H122">
        <v>821035</v>
      </c>
      <c r="I122" t="s">
        <v>31</v>
      </c>
      <c r="J122" t="s">
        <v>592</v>
      </c>
    </row>
    <row r="123" spans="1:10" x14ac:dyDescent="0.25">
      <c r="A123">
        <v>122</v>
      </c>
      <c r="B123">
        <v>17</v>
      </c>
      <c r="C123">
        <v>8</v>
      </c>
      <c r="D123">
        <v>9</v>
      </c>
      <c r="E123" t="s">
        <v>118</v>
      </c>
      <c r="F123" s="1">
        <f>DATEVALUE("12/06/2025")</f>
        <v>45820</v>
      </c>
      <c r="G123" s="1">
        <f>DATEVALUE("28/07/2025")</f>
        <v>45866</v>
      </c>
      <c r="H123">
        <v>835201</v>
      </c>
      <c r="I123" t="s">
        <v>31</v>
      </c>
      <c r="J123" t="s">
        <v>592</v>
      </c>
    </row>
    <row r="124" spans="1:10" x14ac:dyDescent="0.25">
      <c r="A124">
        <v>123</v>
      </c>
      <c r="B124">
        <v>17</v>
      </c>
      <c r="C124">
        <v>8</v>
      </c>
      <c r="D124">
        <v>9</v>
      </c>
      <c r="E124" t="s">
        <v>263</v>
      </c>
      <c r="F124" s="1">
        <f>DATEVALUE("16/02/2026")</f>
        <v>46069</v>
      </c>
      <c r="G124" s="1">
        <f>DATEVALUE("09/04/2026")</f>
        <v>46121</v>
      </c>
      <c r="H124">
        <v>376206</v>
      </c>
      <c r="I124" t="s">
        <v>31</v>
      </c>
      <c r="J124" t="s">
        <v>592</v>
      </c>
    </row>
    <row r="125" spans="1:10" x14ac:dyDescent="0.25">
      <c r="A125">
        <v>124</v>
      </c>
      <c r="B125">
        <v>17</v>
      </c>
      <c r="C125">
        <v>8</v>
      </c>
      <c r="D125">
        <v>9</v>
      </c>
      <c r="E125" t="s">
        <v>118</v>
      </c>
      <c r="F125" s="1">
        <f>DATEVALUE("21/05/2026")</f>
        <v>46163</v>
      </c>
      <c r="G125" s="1">
        <f>DATEVALUE("27/07/2026")</f>
        <v>46230</v>
      </c>
      <c r="H125">
        <v>878199</v>
      </c>
      <c r="I125" t="s">
        <v>31</v>
      </c>
      <c r="J125" t="s">
        <v>592</v>
      </c>
    </row>
    <row r="126" spans="1:10" x14ac:dyDescent="0.25">
      <c r="A126">
        <v>125</v>
      </c>
      <c r="B126">
        <v>17</v>
      </c>
      <c r="C126">
        <v>7</v>
      </c>
      <c r="D126">
        <v>10</v>
      </c>
      <c r="E126" t="s">
        <v>263</v>
      </c>
      <c r="F126" s="1">
        <f>DATEVALUE("28/11/2023")</f>
        <v>45258</v>
      </c>
      <c r="G126" s="1">
        <f>DATEVALUE("22/01/2024")</f>
        <v>45313</v>
      </c>
      <c r="H126">
        <v>633360</v>
      </c>
      <c r="I126" t="s">
        <v>31</v>
      </c>
      <c r="J126" t="s">
        <v>592</v>
      </c>
    </row>
    <row r="127" spans="1:10" x14ac:dyDescent="0.25">
      <c r="A127">
        <v>126</v>
      </c>
      <c r="B127">
        <v>16</v>
      </c>
      <c r="C127">
        <v>11</v>
      </c>
      <c r="D127">
        <v>5</v>
      </c>
      <c r="E127" t="s">
        <v>67</v>
      </c>
      <c r="F127" s="1">
        <f>DATEVALUE("08/11/2024")</f>
        <v>45604</v>
      </c>
      <c r="G127" s="1">
        <f>DATEVALUE("09/12/2024")</f>
        <v>45635</v>
      </c>
      <c r="H127">
        <v>605907</v>
      </c>
      <c r="I127" t="s">
        <v>31</v>
      </c>
      <c r="J127" t="s">
        <v>592</v>
      </c>
    </row>
    <row r="128" spans="1:10" x14ac:dyDescent="0.25">
      <c r="A128">
        <v>127</v>
      </c>
      <c r="B128">
        <v>16</v>
      </c>
      <c r="C128">
        <v>11</v>
      </c>
      <c r="D128">
        <v>5</v>
      </c>
      <c r="E128" t="s">
        <v>67</v>
      </c>
      <c r="F128" s="1">
        <f>DATEVALUE("20/02/2025")</f>
        <v>45708</v>
      </c>
      <c r="G128" s="1">
        <f>DATEVALUE("11/04/2025")</f>
        <v>45758</v>
      </c>
      <c r="H128">
        <v>824277</v>
      </c>
      <c r="I128" t="s">
        <v>31</v>
      </c>
      <c r="J128" t="s">
        <v>592</v>
      </c>
    </row>
    <row r="129" spans="1:10" x14ac:dyDescent="0.25">
      <c r="A129">
        <v>128</v>
      </c>
      <c r="B129">
        <v>16</v>
      </c>
      <c r="C129">
        <v>10</v>
      </c>
      <c r="D129">
        <v>6</v>
      </c>
      <c r="E129" t="s">
        <v>118</v>
      </c>
      <c r="F129" s="1">
        <f>DATEVALUE("13/11/2025")</f>
        <v>45974</v>
      </c>
      <c r="G129" s="1">
        <f>DATEVALUE("26/01/2026")</f>
        <v>46048</v>
      </c>
      <c r="H129">
        <v>856848</v>
      </c>
      <c r="I129" t="s">
        <v>31</v>
      </c>
      <c r="J129" t="s">
        <v>592</v>
      </c>
    </row>
    <row r="130" spans="1:10" x14ac:dyDescent="0.25">
      <c r="A130">
        <v>129</v>
      </c>
      <c r="B130">
        <v>16</v>
      </c>
      <c r="C130">
        <v>10</v>
      </c>
      <c r="D130">
        <v>6</v>
      </c>
      <c r="E130" t="s">
        <v>118</v>
      </c>
      <c r="F130" s="1">
        <f>DATEVALUE("26/11/2025")</f>
        <v>45987</v>
      </c>
      <c r="G130" s="1">
        <f>DATEVALUE("26/01/2026")</f>
        <v>46048</v>
      </c>
      <c r="H130">
        <v>872007</v>
      </c>
      <c r="I130" t="s">
        <v>31</v>
      </c>
      <c r="J130" t="s">
        <v>592</v>
      </c>
    </row>
    <row r="131" spans="1:10" x14ac:dyDescent="0.25">
      <c r="A131">
        <v>130</v>
      </c>
      <c r="B131">
        <v>16</v>
      </c>
      <c r="C131">
        <v>10</v>
      </c>
      <c r="D131">
        <v>6</v>
      </c>
      <c r="E131" t="s">
        <v>118</v>
      </c>
      <c r="F131" s="1">
        <f>DATEVALUE("26/02/2026")</f>
        <v>46079</v>
      </c>
      <c r="G131" s="1">
        <f>DATEVALUE("22/06/2026")</f>
        <v>46195</v>
      </c>
      <c r="H131">
        <v>889129</v>
      </c>
      <c r="I131" t="s">
        <v>31</v>
      </c>
      <c r="J131" t="s">
        <v>592</v>
      </c>
    </row>
    <row r="132" spans="1:10" x14ac:dyDescent="0.25">
      <c r="A132">
        <v>131</v>
      </c>
      <c r="B132">
        <v>16</v>
      </c>
      <c r="C132">
        <v>9</v>
      </c>
      <c r="D132">
        <v>7</v>
      </c>
      <c r="E132" t="s">
        <v>118</v>
      </c>
      <c r="F132" s="1">
        <f>DATEVALUE("05/07/2023")</f>
        <v>45112</v>
      </c>
      <c r="G132" s="1">
        <f>DATEVALUE("28/08/2023")</f>
        <v>45166</v>
      </c>
      <c r="H132">
        <v>475259</v>
      </c>
      <c r="I132" t="s">
        <v>31</v>
      </c>
      <c r="J132" t="s">
        <v>592</v>
      </c>
    </row>
    <row r="133" spans="1:10" x14ac:dyDescent="0.25">
      <c r="A133">
        <v>132</v>
      </c>
      <c r="B133">
        <v>16</v>
      </c>
      <c r="C133">
        <v>9</v>
      </c>
      <c r="D133">
        <v>7</v>
      </c>
      <c r="E133" t="s">
        <v>118</v>
      </c>
      <c r="F133" s="1">
        <f>DATEVALUE("01/12/2023")</f>
        <v>45261</v>
      </c>
      <c r="G133" s="1">
        <f>DATEVALUE("22/01/2024")</f>
        <v>45313</v>
      </c>
      <c r="H133">
        <v>653867</v>
      </c>
      <c r="I133" t="s">
        <v>31</v>
      </c>
      <c r="J133" t="s">
        <v>592</v>
      </c>
    </row>
    <row r="134" spans="1:10" x14ac:dyDescent="0.25">
      <c r="A134">
        <v>133</v>
      </c>
      <c r="B134">
        <v>16</v>
      </c>
      <c r="C134">
        <v>9</v>
      </c>
      <c r="D134">
        <v>7</v>
      </c>
      <c r="E134" t="s">
        <v>118</v>
      </c>
      <c r="F134" s="1">
        <f>DATEVALUE("01/12/2023")</f>
        <v>45261</v>
      </c>
      <c r="G134" s="1">
        <f>DATEVALUE("22/01/2024")</f>
        <v>45313</v>
      </c>
      <c r="H134">
        <v>39593</v>
      </c>
      <c r="I134" t="s">
        <v>31</v>
      </c>
      <c r="J134" t="s">
        <v>592</v>
      </c>
    </row>
    <row r="135" spans="1:10" x14ac:dyDescent="0.25">
      <c r="A135">
        <v>134</v>
      </c>
      <c r="B135">
        <v>16</v>
      </c>
      <c r="C135">
        <v>9</v>
      </c>
      <c r="D135">
        <v>7</v>
      </c>
      <c r="E135" t="s">
        <v>118</v>
      </c>
      <c r="F135" s="1">
        <f>DATEVALUE("04/07/2024")</f>
        <v>45477</v>
      </c>
      <c r="G135" s="1">
        <f>DATEVALUE("30/09/2024")</f>
        <v>45565</v>
      </c>
      <c r="H135">
        <v>757934</v>
      </c>
      <c r="I135" t="s">
        <v>31</v>
      </c>
      <c r="J135" t="s">
        <v>592</v>
      </c>
    </row>
    <row r="136" spans="1:10" x14ac:dyDescent="0.25">
      <c r="A136">
        <v>135</v>
      </c>
      <c r="B136">
        <v>16</v>
      </c>
      <c r="C136">
        <v>8</v>
      </c>
      <c r="D136">
        <v>8</v>
      </c>
      <c r="E136" t="s">
        <v>263</v>
      </c>
      <c r="F136" s="1">
        <f>DATEVALUE("15/04/2025")</f>
        <v>45762</v>
      </c>
      <c r="G136" s="1">
        <f>DATEVALUE("08/06/2026")</f>
        <v>46181</v>
      </c>
      <c r="H136">
        <v>831487</v>
      </c>
      <c r="I136" t="s">
        <v>31</v>
      </c>
      <c r="J136" t="s">
        <v>592</v>
      </c>
    </row>
    <row r="137" spans="1:10" x14ac:dyDescent="0.25">
      <c r="A137">
        <v>136</v>
      </c>
      <c r="B137">
        <v>16</v>
      </c>
      <c r="C137">
        <v>8</v>
      </c>
      <c r="D137">
        <v>8</v>
      </c>
      <c r="E137" t="s">
        <v>263</v>
      </c>
      <c r="F137" s="1">
        <f>DATEVALUE("17/06/2025")</f>
        <v>45825</v>
      </c>
      <c r="G137" s="1">
        <f>DATEVALUE("28/07/2025")</f>
        <v>45866</v>
      </c>
      <c r="H137">
        <v>837459</v>
      </c>
      <c r="I137" t="s">
        <v>31</v>
      </c>
      <c r="J137" t="s">
        <v>592</v>
      </c>
    </row>
    <row r="138" spans="1:10" x14ac:dyDescent="0.25">
      <c r="A138">
        <v>137</v>
      </c>
      <c r="B138">
        <v>16</v>
      </c>
      <c r="C138">
        <v>8</v>
      </c>
      <c r="D138">
        <v>8</v>
      </c>
      <c r="E138" t="s">
        <v>118</v>
      </c>
      <c r="F138" s="1">
        <f>DATEVALUE("06/11/2025")</f>
        <v>45967</v>
      </c>
      <c r="G138" s="1">
        <f>DATEVALUE("15/12/2025")</f>
        <v>46006</v>
      </c>
      <c r="H138">
        <v>759548</v>
      </c>
      <c r="I138" t="s">
        <v>31</v>
      </c>
      <c r="J138" t="s">
        <v>592</v>
      </c>
    </row>
    <row r="139" spans="1:10" x14ac:dyDescent="0.25">
      <c r="A139">
        <v>138</v>
      </c>
      <c r="B139">
        <v>16</v>
      </c>
      <c r="C139">
        <v>7</v>
      </c>
      <c r="D139">
        <v>9</v>
      </c>
      <c r="E139" t="s">
        <v>365</v>
      </c>
      <c r="F139" s="1">
        <f>DATEVALUE("23/09/2025")</f>
        <v>45923</v>
      </c>
      <c r="G139" s="1">
        <f>DATEVALUE("03/11/2025")</f>
        <v>45964</v>
      </c>
      <c r="H139">
        <v>648020</v>
      </c>
      <c r="I139" t="s">
        <v>31</v>
      </c>
      <c r="J139" t="s">
        <v>592</v>
      </c>
    </row>
    <row r="140" spans="1:10" x14ac:dyDescent="0.25">
      <c r="A140">
        <v>139</v>
      </c>
      <c r="B140">
        <v>15</v>
      </c>
      <c r="C140">
        <v>10</v>
      </c>
      <c r="D140">
        <v>5</v>
      </c>
      <c r="E140" t="s">
        <v>118</v>
      </c>
      <c r="F140" s="1">
        <f>DATEVALUE("23/10/2024")</f>
        <v>45588</v>
      </c>
      <c r="G140" s="1">
        <f>DATEVALUE("25/11/2024")</f>
        <v>45621</v>
      </c>
      <c r="H140">
        <v>791499</v>
      </c>
      <c r="I140" t="s">
        <v>31</v>
      </c>
      <c r="J140" t="s">
        <v>592</v>
      </c>
    </row>
    <row r="141" spans="1:10" x14ac:dyDescent="0.25">
      <c r="A141">
        <v>140</v>
      </c>
      <c r="B141">
        <v>15</v>
      </c>
      <c r="C141">
        <v>10</v>
      </c>
      <c r="D141">
        <v>5</v>
      </c>
      <c r="E141" t="s">
        <v>118</v>
      </c>
      <c r="F141" s="1">
        <f>DATEVALUE("01/04/2025")</f>
        <v>45748</v>
      </c>
      <c r="G141" s="1">
        <f>DATEVALUE("26/05/2025")</f>
        <v>45803</v>
      </c>
      <c r="H141">
        <v>819591</v>
      </c>
      <c r="I141" t="s">
        <v>31</v>
      </c>
      <c r="J141" t="s">
        <v>592</v>
      </c>
    </row>
    <row r="142" spans="1:10" x14ac:dyDescent="0.25">
      <c r="A142">
        <v>141</v>
      </c>
      <c r="B142">
        <v>15</v>
      </c>
      <c r="C142">
        <v>10</v>
      </c>
      <c r="D142">
        <v>5</v>
      </c>
      <c r="E142" t="s">
        <v>118</v>
      </c>
      <c r="F142" s="1">
        <f>DATEVALUE("25/09/2025")</f>
        <v>45925</v>
      </c>
      <c r="G142" s="1">
        <f>DATEVALUE("03/11/2025")</f>
        <v>45964</v>
      </c>
      <c r="H142">
        <v>816369</v>
      </c>
      <c r="I142" t="s">
        <v>31</v>
      </c>
      <c r="J142" t="s">
        <v>592</v>
      </c>
    </row>
    <row r="143" spans="1:10" x14ac:dyDescent="0.25">
      <c r="A143">
        <v>142</v>
      </c>
      <c r="B143">
        <v>15</v>
      </c>
      <c r="C143">
        <v>9</v>
      </c>
      <c r="D143">
        <v>6</v>
      </c>
      <c r="E143" t="s">
        <v>118</v>
      </c>
      <c r="F143" s="1">
        <f>DATEVALUE("05/12/2024")</f>
        <v>45631</v>
      </c>
      <c r="G143" s="1">
        <f>DATEVALUE("13/01/2025")</f>
        <v>45670</v>
      </c>
      <c r="H143">
        <v>228309</v>
      </c>
      <c r="I143" t="s">
        <v>31</v>
      </c>
      <c r="J143" t="s">
        <v>592</v>
      </c>
    </row>
    <row r="144" spans="1:10" x14ac:dyDescent="0.25">
      <c r="A144">
        <v>143</v>
      </c>
      <c r="B144">
        <v>15</v>
      </c>
      <c r="C144">
        <v>9</v>
      </c>
      <c r="D144">
        <v>6</v>
      </c>
      <c r="E144" t="s">
        <v>118</v>
      </c>
      <c r="F144" s="1">
        <f>DATEVALUE("01/04/2026")</f>
        <v>46113</v>
      </c>
      <c r="G144" s="1">
        <f>DATEVALUE("22/06/2026")</f>
        <v>46195</v>
      </c>
      <c r="H144">
        <v>735888</v>
      </c>
      <c r="I144" t="s">
        <v>31</v>
      </c>
      <c r="J144" t="s">
        <v>592</v>
      </c>
    </row>
    <row r="145" spans="1:10" x14ac:dyDescent="0.25">
      <c r="A145">
        <v>144</v>
      </c>
      <c r="B145">
        <v>15</v>
      </c>
      <c r="C145">
        <v>8</v>
      </c>
      <c r="D145">
        <v>7</v>
      </c>
      <c r="E145" t="s">
        <v>263</v>
      </c>
      <c r="F145" s="1">
        <f>DATEVALUE("24/12/2024")</f>
        <v>45650</v>
      </c>
      <c r="G145" s="1">
        <f>DATEVALUE("10/02/2025")</f>
        <v>45698</v>
      </c>
      <c r="H145">
        <v>721556</v>
      </c>
      <c r="I145" t="s">
        <v>31</v>
      </c>
      <c r="J145" t="s">
        <v>592</v>
      </c>
    </row>
    <row r="146" spans="1:10" x14ac:dyDescent="0.25">
      <c r="A146">
        <v>145</v>
      </c>
      <c r="B146">
        <v>15</v>
      </c>
      <c r="C146">
        <v>8</v>
      </c>
      <c r="D146">
        <v>7</v>
      </c>
      <c r="E146" t="s">
        <v>118</v>
      </c>
      <c r="F146" s="1">
        <f>DATEVALUE("26/03/2026")</f>
        <v>46107</v>
      </c>
      <c r="G146" s="1">
        <f>DATEVALUE("08/06/2026")</f>
        <v>46181</v>
      </c>
      <c r="H146">
        <v>760456</v>
      </c>
      <c r="I146" t="s">
        <v>31</v>
      </c>
      <c r="J146" t="s">
        <v>592</v>
      </c>
    </row>
    <row r="147" spans="1:10" x14ac:dyDescent="0.25">
      <c r="A147">
        <v>146</v>
      </c>
      <c r="B147">
        <v>15</v>
      </c>
      <c r="C147">
        <v>7</v>
      </c>
      <c r="D147">
        <v>8</v>
      </c>
      <c r="E147" t="s">
        <v>365</v>
      </c>
      <c r="F147" s="1">
        <f>DATEVALUE("01/01/2011")</f>
        <v>40544</v>
      </c>
      <c r="G147" s="1">
        <f>DATEVALUE("08/06/2026")</f>
        <v>46181</v>
      </c>
      <c r="H147">
        <v>29748</v>
      </c>
      <c r="I147" t="s">
        <v>31</v>
      </c>
      <c r="J147" t="s">
        <v>592</v>
      </c>
    </row>
    <row r="148" spans="1:10" x14ac:dyDescent="0.25">
      <c r="A148">
        <v>147</v>
      </c>
      <c r="B148">
        <v>15</v>
      </c>
      <c r="C148">
        <v>7</v>
      </c>
      <c r="D148">
        <v>8</v>
      </c>
      <c r="E148" t="s">
        <v>365</v>
      </c>
      <c r="F148" s="1">
        <f>DATEVALUE("28/08/2024")</f>
        <v>45532</v>
      </c>
      <c r="G148" s="1">
        <f>DATEVALUE("14/10/2024")</f>
        <v>45579</v>
      </c>
      <c r="H148">
        <v>772890</v>
      </c>
      <c r="I148" t="s">
        <v>31</v>
      </c>
      <c r="J148" t="s">
        <v>592</v>
      </c>
    </row>
    <row r="149" spans="1:10" x14ac:dyDescent="0.25">
      <c r="A149">
        <v>148</v>
      </c>
      <c r="B149">
        <v>15</v>
      </c>
      <c r="C149">
        <v>6</v>
      </c>
      <c r="D149">
        <v>9</v>
      </c>
      <c r="E149" t="s">
        <v>365</v>
      </c>
      <c r="F149" s="1">
        <f>DATEVALUE("22/10/2024")</f>
        <v>45587</v>
      </c>
      <c r="G149" s="1">
        <f>DATEVALUE("25/11/2024")</f>
        <v>45621</v>
      </c>
      <c r="H149">
        <v>780298</v>
      </c>
      <c r="I149" t="s">
        <v>31</v>
      </c>
      <c r="J149" t="s">
        <v>592</v>
      </c>
    </row>
    <row r="150" spans="1:10" x14ac:dyDescent="0.25">
      <c r="A150">
        <v>149</v>
      </c>
      <c r="B150">
        <v>15</v>
      </c>
      <c r="C150">
        <v>6</v>
      </c>
      <c r="D150">
        <v>9</v>
      </c>
      <c r="E150" t="s">
        <v>474</v>
      </c>
      <c r="F150" s="1">
        <f>DATEVALUE("28/01/2025")</f>
        <v>45685</v>
      </c>
      <c r="G150" s="1">
        <f>DATEVALUE("24/02/2025")</f>
        <v>45712</v>
      </c>
      <c r="H150">
        <v>728672</v>
      </c>
      <c r="I150" t="s">
        <v>31</v>
      </c>
      <c r="J150" t="s">
        <v>592</v>
      </c>
    </row>
    <row r="151" spans="1:10" x14ac:dyDescent="0.25">
      <c r="A151">
        <v>150</v>
      </c>
      <c r="B151">
        <v>15</v>
      </c>
      <c r="C151">
        <v>6</v>
      </c>
      <c r="D151">
        <v>9</v>
      </c>
      <c r="E151" t="s">
        <v>365</v>
      </c>
      <c r="F151" s="1">
        <f>DATEVALUE("29/04/2025")</f>
        <v>45776</v>
      </c>
      <c r="G151" s="1">
        <f>DATEVALUE("23/06/2025")</f>
        <v>45831</v>
      </c>
      <c r="H151">
        <v>831179</v>
      </c>
      <c r="I151" t="s">
        <v>31</v>
      </c>
      <c r="J151" t="s">
        <v>592</v>
      </c>
    </row>
    <row r="152" spans="1:10" x14ac:dyDescent="0.25">
      <c r="A152">
        <v>151</v>
      </c>
      <c r="B152">
        <v>14</v>
      </c>
      <c r="C152">
        <v>9</v>
      </c>
      <c r="D152">
        <v>5</v>
      </c>
      <c r="E152" t="s">
        <v>118</v>
      </c>
      <c r="F152" s="1">
        <f>DATEVALUE("02/05/2024")</f>
        <v>45414</v>
      </c>
      <c r="G152" s="1">
        <f>DATEVALUE("17/07/2024")</f>
        <v>45490</v>
      </c>
      <c r="H152">
        <v>742763</v>
      </c>
      <c r="I152" t="s">
        <v>31</v>
      </c>
      <c r="J152" t="s">
        <v>592</v>
      </c>
    </row>
    <row r="153" spans="1:10" x14ac:dyDescent="0.25">
      <c r="A153">
        <v>152</v>
      </c>
      <c r="B153">
        <v>14</v>
      </c>
      <c r="C153">
        <v>9</v>
      </c>
      <c r="D153">
        <v>5</v>
      </c>
      <c r="E153" t="s">
        <v>118</v>
      </c>
      <c r="F153" s="1">
        <f>DATEVALUE("28/10/2024")</f>
        <v>45593</v>
      </c>
      <c r="G153" s="1">
        <f>DATEVALUE("25/11/2024")</f>
        <v>45621</v>
      </c>
      <c r="H153">
        <v>792963</v>
      </c>
      <c r="I153" t="s">
        <v>31</v>
      </c>
      <c r="J153" t="s">
        <v>592</v>
      </c>
    </row>
    <row r="154" spans="1:10" x14ac:dyDescent="0.25">
      <c r="A154">
        <v>153</v>
      </c>
      <c r="B154">
        <v>14</v>
      </c>
      <c r="C154">
        <v>9</v>
      </c>
      <c r="D154">
        <v>5</v>
      </c>
      <c r="E154" t="s">
        <v>118</v>
      </c>
      <c r="F154" s="1">
        <f>DATEVALUE("25/07/2025")</f>
        <v>45863</v>
      </c>
      <c r="G154" s="1">
        <f>DATEVALUE("08/09/2025")</f>
        <v>45908</v>
      </c>
      <c r="H154">
        <v>713436</v>
      </c>
      <c r="I154" t="s">
        <v>31</v>
      </c>
      <c r="J154" t="s">
        <v>592</v>
      </c>
    </row>
    <row r="155" spans="1:10" x14ac:dyDescent="0.25">
      <c r="A155">
        <v>154</v>
      </c>
      <c r="B155">
        <v>14</v>
      </c>
      <c r="C155">
        <v>8</v>
      </c>
      <c r="D155">
        <v>6</v>
      </c>
      <c r="E155" t="s">
        <v>263</v>
      </c>
      <c r="F155" s="1">
        <f>DATEVALUE("11/07/2024")</f>
        <v>45484</v>
      </c>
      <c r="G155" s="1">
        <f>DATEVALUE("02/09/2024")</f>
        <v>45537</v>
      </c>
      <c r="H155">
        <v>763380</v>
      </c>
      <c r="I155" t="s">
        <v>31</v>
      </c>
      <c r="J155" t="s">
        <v>592</v>
      </c>
    </row>
    <row r="156" spans="1:10" x14ac:dyDescent="0.25">
      <c r="A156">
        <v>155</v>
      </c>
      <c r="B156">
        <v>14</v>
      </c>
      <c r="C156">
        <v>8</v>
      </c>
      <c r="D156">
        <v>6</v>
      </c>
      <c r="E156" t="s">
        <v>263</v>
      </c>
      <c r="F156" s="1">
        <f>DATEVALUE("26/02/2026")</f>
        <v>46079</v>
      </c>
      <c r="G156" s="1">
        <f>DATEVALUE("08/06/2026")</f>
        <v>46181</v>
      </c>
      <c r="H156">
        <v>886871</v>
      </c>
      <c r="I156" t="s">
        <v>31</v>
      </c>
      <c r="J156" t="s">
        <v>592</v>
      </c>
    </row>
    <row r="157" spans="1:10" x14ac:dyDescent="0.25">
      <c r="A157">
        <v>156</v>
      </c>
      <c r="B157">
        <v>14</v>
      </c>
      <c r="C157">
        <v>7</v>
      </c>
      <c r="D157">
        <v>7</v>
      </c>
      <c r="E157" t="s">
        <v>365</v>
      </c>
      <c r="F157" s="1">
        <f>DATEVALUE("28/09/2023")</f>
        <v>45197</v>
      </c>
      <c r="G157" s="1">
        <f>DATEVALUE("06/11/2023")</f>
        <v>45236</v>
      </c>
      <c r="H157">
        <v>713292</v>
      </c>
      <c r="I157" t="s">
        <v>31</v>
      </c>
      <c r="J157" t="s">
        <v>592</v>
      </c>
    </row>
    <row r="158" spans="1:10" x14ac:dyDescent="0.25">
      <c r="A158">
        <v>157</v>
      </c>
      <c r="B158">
        <v>14</v>
      </c>
      <c r="C158">
        <v>7</v>
      </c>
      <c r="D158">
        <v>7</v>
      </c>
      <c r="E158" t="s">
        <v>263</v>
      </c>
      <c r="F158" s="1">
        <f>DATEVALUE("17/03/2025")</f>
        <v>45733</v>
      </c>
      <c r="G158" s="1">
        <f>DATEVALUE("12/05/2025")</f>
        <v>45789</v>
      </c>
      <c r="H158">
        <v>827161</v>
      </c>
      <c r="I158" t="s">
        <v>31</v>
      </c>
      <c r="J158" t="s">
        <v>592</v>
      </c>
    </row>
    <row r="159" spans="1:10" x14ac:dyDescent="0.25">
      <c r="A159">
        <v>158</v>
      </c>
      <c r="B159">
        <v>14</v>
      </c>
      <c r="C159">
        <v>6</v>
      </c>
      <c r="D159">
        <v>8</v>
      </c>
      <c r="E159" t="s">
        <v>365</v>
      </c>
      <c r="F159" s="1">
        <f>DATEVALUE("02/04/2025")</f>
        <v>45749</v>
      </c>
      <c r="G159" s="1">
        <f>DATEVALUE("12/05/2025")</f>
        <v>45789</v>
      </c>
      <c r="H159">
        <v>827170</v>
      </c>
      <c r="I159" t="s">
        <v>31</v>
      </c>
      <c r="J159" t="s">
        <v>592</v>
      </c>
    </row>
    <row r="160" spans="1:10" x14ac:dyDescent="0.25">
      <c r="A160">
        <v>159</v>
      </c>
      <c r="B160">
        <v>14</v>
      </c>
      <c r="C160">
        <v>6</v>
      </c>
      <c r="D160">
        <v>8</v>
      </c>
      <c r="E160" t="s">
        <v>365</v>
      </c>
      <c r="F160" s="1">
        <f>DATEVALUE("20/02/2026")</f>
        <v>46073</v>
      </c>
      <c r="G160" s="1">
        <f>DATEVALUE("29/04/2026")</f>
        <v>46141</v>
      </c>
      <c r="H160">
        <v>697395</v>
      </c>
      <c r="I160" t="s">
        <v>31</v>
      </c>
      <c r="J160" t="s">
        <v>592</v>
      </c>
    </row>
    <row r="161" spans="1:10" x14ac:dyDescent="0.25">
      <c r="A161">
        <v>160</v>
      </c>
      <c r="B161">
        <v>11</v>
      </c>
      <c r="C161">
        <v>7</v>
      </c>
      <c r="D161">
        <v>4</v>
      </c>
      <c r="E161" t="s">
        <v>365</v>
      </c>
      <c r="F161" s="1">
        <f>DATEVALUE("27/11/2025")</f>
        <v>45988</v>
      </c>
      <c r="G161" s="1">
        <f>DATEVALUE("23/02/2026")</f>
        <v>46076</v>
      </c>
      <c r="H161">
        <v>870046</v>
      </c>
      <c r="I161" t="s">
        <v>31</v>
      </c>
      <c r="J161" t="s">
        <v>592</v>
      </c>
    </row>
    <row r="162" spans="1:10" x14ac:dyDescent="0.25">
      <c r="A162">
        <v>161</v>
      </c>
      <c r="B162">
        <v>11</v>
      </c>
      <c r="C162">
        <v>7</v>
      </c>
      <c r="D162">
        <v>4</v>
      </c>
      <c r="E162" t="s">
        <v>365</v>
      </c>
      <c r="F162" s="1">
        <f>DATEVALUE("27/11/2025")</f>
        <v>45988</v>
      </c>
      <c r="G162" s="1">
        <f>DATEVALUE("26/01/2026")</f>
        <v>46048</v>
      </c>
      <c r="H162">
        <v>870045</v>
      </c>
      <c r="I162" t="s">
        <v>31</v>
      </c>
      <c r="J162" t="s">
        <v>592</v>
      </c>
    </row>
    <row r="163" spans="1:10" x14ac:dyDescent="0.25">
      <c r="A163">
        <v>162</v>
      </c>
      <c r="B163">
        <v>10</v>
      </c>
      <c r="C163">
        <v>6</v>
      </c>
      <c r="D163">
        <v>4</v>
      </c>
      <c r="E163" t="s">
        <v>365</v>
      </c>
      <c r="F163" s="1">
        <f>DATEVALUE("24/10/2024")</f>
        <v>45589</v>
      </c>
      <c r="G163" s="1">
        <f>DATEVALUE("25/11/2024")</f>
        <v>45621</v>
      </c>
      <c r="H163">
        <v>791324</v>
      </c>
      <c r="I163" t="s">
        <v>31</v>
      </c>
      <c r="J163" t="s">
        <v>592</v>
      </c>
    </row>
    <row r="164" spans="1:10" x14ac:dyDescent="0.25">
      <c r="A164">
        <v>163</v>
      </c>
      <c r="B164">
        <v>9</v>
      </c>
      <c r="C164">
        <v>5</v>
      </c>
      <c r="D164">
        <v>4</v>
      </c>
      <c r="E164" t="s">
        <v>474</v>
      </c>
      <c r="F164" s="1">
        <f>DATEVALUE("09/05/2025")</f>
        <v>45786</v>
      </c>
      <c r="G164" s="1">
        <f>DATEVALUE("23/06/2025")</f>
        <v>45831</v>
      </c>
      <c r="H164">
        <v>833129</v>
      </c>
      <c r="I164" t="s">
        <v>31</v>
      </c>
      <c r="J164" t="s">
        <v>592</v>
      </c>
    </row>
  </sheetData>
  <phoneticPr fontId="1" type="noConversion"/>
  <pageMargins left="0.75" right="0.75" top="0.75" bottom="0.5" header="0.5" footer="0.7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2"/>
  <sheetViews>
    <sheetView workbookViewId="0"/>
  </sheetViews>
  <sheetFormatPr defaultRowHeight="15" x14ac:dyDescent="0.25"/>
  <cols>
    <col min="1" max="1" width="13" customWidth="1"/>
    <col min="2" max="2" width="20.140625" customWidth="1"/>
    <col min="3" max="3" width="16.7109375" customWidth="1"/>
    <col min="4" max="4" width="20" customWidth="1"/>
    <col min="5" max="5" width="16" customWidth="1"/>
    <col min="6" max="6" width="14.28515625" customWidth="1"/>
    <col min="7" max="7" width="16.7109375" customWidth="1"/>
    <col min="8" max="8" width="12.42578125" customWidth="1"/>
    <col min="9" max="9" width="18.85546875" customWidth="1"/>
    <col min="10" max="10" width="11.85546875" customWidth="1"/>
    <col min="11" max="11" width="19" customWidth="1"/>
    <col min="12" max="12" width="22.7109375" customWidth="1"/>
    <col min="13" max="13" width="13.28515625" customWidth="1"/>
    <col min="14" max="14" width="19.85546875" customWidth="1"/>
    <col min="15" max="15" width="56.140625" customWidth="1"/>
    <col min="16" max="16" width="15.42578125" customWidth="1"/>
    <col min="17" max="17" width="29.140625" customWidth="1"/>
    <col min="18" max="18" width="73.5703125" customWidth="1"/>
    <col min="19" max="19" width="13.7109375" customWidth="1"/>
    <col min="20" max="20" width="22.5703125" customWidth="1"/>
    <col min="21" max="21" width="21.5703125" customWidth="1"/>
    <col min="22" max="22" width="22.42578125" customWidth="1"/>
    <col min="23" max="23" width="6.28515625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>
        <v>97</v>
      </c>
      <c r="B2" t="s">
        <v>359</v>
      </c>
      <c r="C2" s="1">
        <f>DATEVALUE("18/08/1961")</f>
        <v>22511</v>
      </c>
      <c r="D2" t="s">
        <v>360</v>
      </c>
      <c r="E2">
        <v>19</v>
      </c>
      <c r="F2">
        <v>8</v>
      </c>
      <c r="G2">
        <v>11</v>
      </c>
      <c r="H2" t="s">
        <v>118</v>
      </c>
      <c r="I2" s="1">
        <f>DATEVALUE("05/03/2025")</f>
        <v>45721</v>
      </c>
      <c r="J2" s="1">
        <f>DATEVALUE("10/03/2025")</f>
        <v>45726</v>
      </c>
      <c r="K2" t="s">
        <v>26</v>
      </c>
      <c r="L2">
        <v>724416</v>
      </c>
      <c r="M2" t="s">
        <v>63</v>
      </c>
      <c r="N2" t="s">
        <v>361</v>
      </c>
      <c r="O2" t="s">
        <v>127</v>
      </c>
      <c r="P2" t="s">
        <v>162</v>
      </c>
      <c r="Q2" t="s">
        <v>31</v>
      </c>
      <c r="R2" t="s">
        <v>32</v>
      </c>
      <c r="S2" t="s">
        <v>33</v>
      </c>
      <c r="T2" t="s">
        <v>34</v>
      </c>
      <c r="U2" t="s">
        <v>97</v>
      </c>
      <c r="V2" t="s">
        <v>362</v>
      </c>
      <c r="W2" t="s">
        <v>36</v>
      </c>
    </row>
  </sheetData>
  <pageMargins left="0.75" right="0.75" top="0.75" bottom="0.5" header="0.5" footer="0.7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77"/>
  <sheetViews>
    <sheetView workbookViewId="0"/>
  </sheetViews>
  <sheetFormatPr defaultRowHeight="15" x14ac:dyDescent="0.25"/>
  <cols>
    <col min="1" max="1" width="13" customWidth="1"/>
    <col min="2" max="2" width="31" customWidth="1"/>
    <col min="3" max="3" width="16.7109375" customWidth="1"/>
    <col min="4" max="4" width="21.140625" customWidth="1"/>
    <col min="5" max="5" width="16" customWidth="1"/>
    <col min="6" max="6" width="14.28515625" customWidth="1"/>
    <col min="7" max="7" width="16.7109375" customWidth="1"/>
    <col min="8" max="8" width="13.5703125" customWidth="1"/>
    <col min="9" max="9" width="18.85546875" customWidth="1"/>
    <col min="10" max="10" width="11.85546875" customWidth="1"/>
    <col min="11" max="11" width="19" customWidth="1"/>
    <col min="12" max="12" width="22.7109375" customWidth="1"/>
    <col min="13" max="13" width="26.5703125" customWidth="1"/>
    <col min="14" max="14" width="45.140625" customWidth="1"/>
    <col min="15" max="15" width="60.28515625" customWidth="1"/>
    <col min="16" max="16" width="41.42578125" customWidth="1"/>
    <col min="17" max="17" width="29.140625" customWidth="1"/>
    <col min="18" max="18" width="73.5703125" customWidth="1"/>
    <col min="19" max="19" width="13.7109375" customWidth="1"/>
    <col min="20" max="20" width="22.5703125" customWidth="1"/>
    <col min="21" max="21" width="26.5703125" customWidth="1"/>
    <col min="22" max="22" width="45.140625" customWidth="1"/>
    <col min="23" max="23" width="6.28515625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>
        <v>1</v>
      </c>
      <c r="B2" t="s">
        <v>23</v>
      </c>
      <c r="C2" s="1">
        <f>DATEVALUE("03/04/1939")</f>
        <v>14338</v>
      </c>
      <c r="D2" t="s">
        <v>24</v>
      </c>
      <c r="E2">
        <v>26</v>
      </c>
      <c r="F2">
        <v>13</v>
      </c>
      <c r="G2">
        <v>13</v>
      </c>
      <c r="H2" t="s">
        <v>25</v>
      </c>
      <c r="I2" s="1">
        <f>DATEVALUE("24/04/2026")</f>
        <v>46136</v>
      </c>
      <c r="J2" s="1">
        <f>DATEVALUE("27/07/2026")</f>
        <v>46230</v>
      </c>
      <c r="K2" t="s">
        <v>26</v>
      </c>
      <c r="L2">
        <v>649516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  <c r="S2" t="s">
        <v>33</v>
      </c>
      <c r="T2" t="s">
        <v>34</v>
      </c>
      <c r="U2" t="s">
        <v>27</v>
      </c>
      <c r="V2" t="s">
        <v>35</v>
      </c>
      <c r="W2" t="s">
        <v>36</v>
      </c>
    </row>
    <row r="3" spans="1:23" x14ac:dyDescent="0.25">
      <c r="A3">
        <v>2</v>
      </c>
      <c r="B3" t="s">
        <v>37</v>
      </c>
      <c r="C3" s="1">
        <f>DATEVALUE("07/11/1938")</f>
        <v>14191</v>
      </c>
      <c r="D3" t="s">
        <v>38</v>
      </c>
      <c r="E3">
        <v>25</v>
      </c>
      <c r="F3">
        <v>14</v>
      </c>
      <c r="G3">
        <v>11</v>
      </c>
      <c r="H3" t="s">
        <v>39</v>
      </c>
      <c r="I3" s="1">
        <f>DATEVALUE("10/05/2023")</f>
        <v>45056</v>
      </c>
      <c r="J3" s="1">
        <f>DATEVALUE("03/07/2023")</f>
        <v>45110</v>
      </c>
      <c r="K3" t="s">
        <v>26</v>
      </c>
      <c r="L3">
        <v>373635</v>
      </c>
      <c r="M3" t="s">
        <v>40</v>
      </c>
      <c r="N3" t="s">
        <v>41</v>
      </c>
      <c r="O3" t="s">
        <v>29</v>
      </c>
      <c r="P3" t="s">
        <v>42</v>
      </c>
      <c r="Q3" t="s">
        <v>31</v>
      </c>
      <c r="R3" t="s">
        <v>32</v>
      </c>
      <c r="S3" t="s">
        <v>33</v>
      </c>
      <c r="T3" t="s">
        <v>34</v>
      </c>
      <c r="U3" t="s">
        <v>40</v>
      </c>
      <c r="V3" t="s">
        <v>41</v>
      </c>
      <c r="W3" t="s">
        <v>36</v>
      </c>
    </row>
    <row r="4" spans="1:23" x14ac:dyDescent="0.25">
      <c r="A4">
        <v>3</v>
      </c>
      <c r="B4" t="s">
        <v>43</v>
      </c>
      <c r="C4" s="1">
        <f>DATEVALUE("20/11/1941")</f>
        <v>15300</v>
      </c>
      <c r="D4" t="s">
        <v>44</v>
      </c>
      <c r="E4">
        <v>25</v>
      </c>
      <c r="F4">
        <v>13</v>
      </c>
      <c r="G4">
        <v>12</v>
      </c>
      <c r="H4" t="s">
        <v>25</v>
      </c>
      <c r="I4" s="1">
        <f>DATEVALUE("28/05/2026")</f>
        <v>46170</v>
      </c>
      <c r="J4" s="1">
        <f>DATEVALUE("27/07/2026")</f>
        <v>46230</v>
      </c>
      <c r="K4" t="s">
        <v>26</v>
      </c>
      <c r="L4">
        <v>817703</v>
      </c>
      <c r="M4" t="s">
        <v>45</v>
      </c>
      <c r="N4" t="s">
        <v>46</v>
      </c>
      <c r="O4" t="s">
        <v>29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45</v>
      </c>
      <c r="V4" t="s">
        <v>46</v>
      </c>
      <c r="W4" t="s">
        <v>36</v>
      </c>
    </row>
    <row r="5" spans="1:23" x14ac:dyDescent="0.25">
      <c r="A5">
        <v>4</v>
      </c>
      <c r="B5" t="s">
        <v>47</v>
      </c>
      <c r="C5" s="1">
        <f>DATEVALUE("31/05/1934")</f>
        <v>12570</v>
      </c>
      <c r="D5" t="s">
        <v>48</v>
      </c>
      <c r="E5">
        <v>24</v>
      </c>
      <c r="F5">
        <v>14</v>
      </c>
      <c r="G5">
        <v>10</v>
      </c>
      <c r="H5" t="s">
        <v>39</v>
      </c>
      <c r="I5" s="1">
        <f>DATEVALUE("13/04/2023")</f>
        <v>45029</v>
      </c>
      <c r="J5" s="1">
        <f>DATEVALUE("11/05/2026")</f>
        <v>46153</v>
      </c>
      <c r="K5" t="s">
        <v>26</v>
      </c>
      <c r="L5">
        <v>234443</v>
      </c>
      <c r="M5" t="s">
        <v>49</v>
      </c>
      <c r="N5" t="s">
        <v>50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51</v>
      </c>
      <c r="V5" t="s">
        <v>52</v>
      </c>
      <c r="W5" t="s">
        <v>36</v>
      </c>
    </row>
    <row r="6" spans="1:23" x14ac:dyDescent="0.25">
      <c r="A6">
        <v>5</v>
      </c>
      <c r="B6" t="s">
        <v>53</v>
      </c>
      <c r="C6" s="1">
        <f>DATEVALUE("20/11/1938")</f>
        <v>14204</v>
      </c>
      <c r="D6" t="s">
        <v>54</v>
      </c>
      <c r="E6">
        <v>24</v>
      </c>
      <c r="F6">
        <v>13</v>
      </c>
      <c r="G6">
        <v>11</v>
      </c>
      <c r="H6" t="s">
        <v>25</v>
      </c>
      <c r="I6" s="1">
        <f>DATEVALUE("21/05/2024")</f>
        <v>45433</v>
      </c>
      <c r="J6" s="1">
        <f>DATEVALUE("01/07/2024")</f>
        <v>45474</v>
      </c>
      <c r="K6" t="s">
        <v>26</v>
      </c>
      <c r="L6">
        <v>372872</v>
      </c>
      <c r="M6" t="s">
        <v>55</v>
      </c>
      <c r="N6" t="s">
        <v>56</v>
      </c>
      <c r="O6" t="s">
        <v>29</v>
      </c>
      <c r="P6" t="s">
        <v>30</v>
      </c>
      <c r="Q6" t="s">
        <v>31</v>
      </c>
      <c r="R6" t="s">
        <v>32</v>
      </c>
      <c r="S6" t="s">
        <v>33</v>
      </c>
      <c r="T6" t="s">
        <v>34</v>
      </c>
      <c r="U6" t="s">
        <v>55</v>
      </c>
      <c r="V6" t="s">
        <v>56</v>
      </c>
      <c r="W6" t="s">
        <v>36</v>
      </c>
    </row>
    <row r="7" spans="1:23" x14ac:dyDescent="0.25">
      <c r="A7">
        <v>6</v>
      </c>
      <c r="B7" t="s">
        <v>57</v>
      </c>
      <c r="C7" s="1">
        <f>DATEVALUE("07/06/1949")</f>
        <v>18056</v>
      </c>
      <c r="D7" t="s">
        <v>58</v>
      </c>
      <c r="E7">
        <v>24</v>
      </c>
      <c r="F7">
        <v>13</v>
      </c>
      <c r="G7">
        <v>11</v>
      </c>
      <c r="H7" t="s">
        <v>25</v>
      </c>
      <c r="I7" s="1">
        <f>DATEVALUE("16/01/2026")</f>
        <v>46038</v>
      </c>
      <c r="J7" s="1">
        <f>DATEVALUE("23/03/2026")</f>
        <v>46104</v>
      </c>
      <c r="K7" t="s">
        <v>26</v>
      </c>
      <c r="L7">
        <v>873740</v>
      </c>
      <c r="M7" t="s">
        <v>59</v>
      </c>
      <c r="N7" t="s">
        <v>60</v>
      </c>
      <c r="O7" t="s">
        <v>29</v>
      </c>
      <c r="P7" t="s">
        <v>30</v>
      </c>
      <c r="Q7" t="s">
        <v>31</v>
      </c>
      <c r="R7" t="s">
        <v>32</v>
      </c>
      <c r="S7" t="s">
        <v>33</v>
      </c>
      <c r="T7" t="s">
        <v>34</v>
      </c>
      <c r="U7" t="s">
        <v>59</v>
      </c>
      <c r="V7" t="s">
        <v>60</v>
      </c>
      <c r="W7" t="s">
        <v>36</v>
      </c>
    </row>
    <row r="8" spans="1:23" x14ac:dyDescent="0.25">
      <c r="A8">
        <v>7</v>
      </c>
      <c r="B8" t="s">
        <v>61</v>
      </c>
      <c r="C8" s="1">
        <f>DATEVALUE("03/08/1944")</f>
        <v>16287</v>
      </c>
      <c r="D8" t="s">
        <v>62</v>
      </c>
      <c r="E8">
        <v>24</v>
      </c>
      <c r="F8">
        <v>12</v>
      </c>
      <c r="G8">
        <v>12</v>
      </c>
      <c r="H8" t="s">
        <v>25</v>
      </c>
      <c r="I8" s="1">
        <f>DATEVALUE("14/08/2024")</f>
        <v>45518</v>
      </c>
      <c r="J8" s="1">
        <f>DATEVALUE("16/12/2024")</f>
        <v>45642</v>
      </c>
      <c r="K8" t="s">
        <v>26</v>
      </c>
      <c r="L8">
        <v>428109</v>
      </c>
      <c r="M8" t="s">
        <v>63</v>
      </c>
      <c r="N8" t="s">
        <v>64</v>
      </c>
      <c r="O8" t="s">
        <v>29</v>
      </c>
      <c r="P8" t="s">
        <v>30</v>
      </c>
      <c r="Q8" t="s">
        <v>31</v>
      </c>
      <c r="R8" t="s">
        <v>32</v>
      </c>
      <c r="S8" t="s">
        <v>33</v>
      </c>
      <c r="T8" t="s">
        <v>34</v>
      </c>
      <c r="U8" t="s">
        <v>63</v>
      </c>
      <c r="V8" t="s">
        <v>64</v>
      </c>
      <c r="W8" t="s">
        <v>36</v>
      </c>
    </row>
    <row r="9" spans="1:23" x14ac:dyDescent="0.25">
      <c r="A9">
        <v>8</v>
      </c>
      <c r="B9" t="s">
        <v>65</v>
      </c>
      <c r="C9" s="1">
        <f>DATEVALUE("17/09/1940")</f>
        <v>14871</v>
      </c>
      <c r="D9" t="s">
        <v>66</v>
      </c>
      <c r="E9">
        <v>24</v>
      </c>
      <c r="F9">
        <v>11</v>
      </c>
      <c r="G9">
        <v>13</v>
      </c>
      <c r="H9" t="s">
        <v>67</v>
      </c>
      <c r="I9" s="1">
        <f>DATEVALUE("29/03/2023")</f>
        <v>45014</v>
      </c>
      <c r="J9" s="1">
        <f>DATEVALUE("06/07/2026")</f>
        <v>46209</v>
      </c>
      <c r="K9" t="s">
        <v>26</v>
      </c>
      <c r="L9">
        <v>655407</v>
      </c>
      <c r="M9" t="s">
        <v>68</v>
      </c>
      <c r="N9" t="s">
        <v>69</v>
      </c>
      <c r="O9" t="s">
        <v>29</v>
      </c>
      <c r="P9" t="s">
        <v>70</v>
      </c>
      <c r="Q9" t="s">
        <v>31</v>
      </c>
      <c r="R9" t="s">
        <v>32</v>
      </c>
      <c r="S9" t="s">
        <v>33</v>
      </c>
      <c r="T9" t="s">
        <v>34</v>
      </c>
      <c r="U9" t="s">
        <v>68</v>
      </c>
      <c r="V9" t="s">
        <v>69</v>
      </c>
      <c r="W9" t="s">
        <v>36</v>
      </c>
    </row>
    <row r="10" spans="1:23" x14ac:dyDescent="0.25">
      <c r="A10">
        <v>9</v>
      </c>
      <c r="B10" t="s">
        <v>71</v>
      </c>
      <c r="C10" s="1">
        <f>DATEVALUE("19/11/1950")</f>
        <v>18586</v>
      </c>
      <c r="D10" t="s">
        <v>72</v>
      </c>
      <c r="E10">
        <v>24</v>
      </c>
      <c r="F10">
        <v>11</v>
      </c>
      <c r="G10">
        <v>13</v>
      </c>
      <c r="H10" t="s">
        <v>67</v>
      </c>
      <c r="I10" s="1">
        <f>DATEVALUE("09/07/2025")</f>
        <v>45847</v>
      </c>
      <c r="J10" s="1">
        <f>DATEVALUE("22/06/2026")</f>
        <v>46195</v>
      </c>
      <c r="K10" t="s">
        <v>26</v>
      </c>
      <c r="L10">
        <v>11499</v>
      </c>
      <c r="M10" t="s">
        <v>40</v>
      </c>
      <c r="N10" t="s">
        <v>56</v>
      </c>
      <c r="O10" t="s">
        <v>29</v>
      </c>
      <c r="P10" t="s">
        <v>70</v>
      </c>
      <c r="Q10" t="s">
        <v>31</v>
      </c>
      <c r="R10" t="s">
        <v>32</v>
      </c>
      <c r="S10" t="s">
        <v>33</v>
      </c>
      <c r="T10" t="s">
        <v>34</v>
      </c>
      <c r="U10" t="s">
        <v>40</v>
      </c>
      <c r="V10" t="s">
        <v>56</v>
      </c>
      <c r="W10" t="s">
        <v>36</v>
      </c>
    </row>
    <row r="11" spans="1:23" x14ac:dyDescent="0.25">
      <c r="A11">
        <v>10</v>
      </c>
      <c r="B11" t="s">
        <v>73</v>
      </c>
      <c r="C11" s="1">
        <f>DATEVALUE("09/05/1945")</f>
        <v>16566</v>
      </c>
      <c r="D11" t="s">
        <v>74</v>
      </c>
      <c r="E11">
        <v>24</v>
      </c>
      <c r="F11">
        <v>11</v>
      </c>
      <c r="G11">
        <v>13</v>
      </c>
      <c r="H11" t="s">
        <v>67</v>
      </c>
      <c r="I11" s="1">
        <f>DATEVALUE("05/03/2026")</f>
        <v>46086</v>
      </c>
      <c r="J11" s="1">
        <f>DATEVALUE("29/04/2026")</f>
        <v>46141</v>
      </c>
      <c r="K11" t="s">
        <v>26</v>
      </c>
      <c r="L11">
        <v>890035</v>
      </c>
      <c r="M11" t="s">
        <v>75</v>
      </c>
      <c r="N11" t="s">
        <v>76</v>
      </c>
      <c r="O11" t="s">
        <v>29</v>
      </c>
      <c r="P11" t="s">
        <v>30</v>
      </c>
      <c r="Q11" t="s">
        <v>31</v>
      </c>
      <c r="R11" t="s">
        <v>32</v>
      </c>
      <c r="S11" t="s">
        <v>33</v>
      </c>
      <c r="T11" t="s">
        <v>34</v>
      </c>
      <c r="U11" t="s">
        <v>75</v>
      </c>
      <c r="V11" t="s">
        <v>76</v>
      </c>
      <c r="W11" t="s">
        <v>36</v>
      </c>
    </row>
    <row r="12" spans="1:23" x14ac:dyDescent="0.25">
      <c r="A12">
        <v>11</v>
      </c>
      <c r="B12" t="s">
        <v>77</v>
      </c>
      <c r="C12" s="1">
        <f>DATEVALUE("19/12/1943")</f>
        <v>16059</v>
      </c>
      <c r="D12" t="s">
        <v>78</v>
      </c>
      <c r="E12">
        <v>23</v>
      </c>
      <c r="F12">
        <v>13</v>
      </c>
      <c r="G12">
        <v>10</v>
      </c>
      <c r="H12" t="s">
        <v>25</v>
      </c>
      <c r="I12" s="1">
        <f>DATEVALUE("30/04/2025")</f>
        <v>45777</v>
      </c>
      <c r="J12" s="1">
        <f>DATEVALUE("23/06/2025")</f>
        <v>45831</v>
      </c>
      <c r="K12" t="s">
        <v>26</v>
      </c>
      <c r="L12">
        <v>601939</v>
      </c>
      <c r="M12" t="s">
        <v>59</v>
      </c>
      <c r="N12" t="s">
        <v>79</v>
      </c>
      <c r="O12" t="s">
        <v>29</v>
      </c>
      <c r="P12" t="s">
        <v>30</v>
      </c>
      <c r="Q12" t="s">
        <v>31</v>
      </c>
      <c r="R12" t="s">
        <v>32</v>
      </c>
      <c r="S12" t="s">
        <v>33</v>
      </c>
      <c r="T12" t="s">
        <v>34</v>
      </c>
      <c r="U12" t="s">
        <v>59</v>
      </c>
      <c r="V12" t="s">
        <v>79</v>
      </c>
      <c r="W12" t="s">
        <v>36</v>
      </c>
    </row>
    <row r="13" spans="1:23" x14ac:dyDescent="0.25">
      <c r="A13">
        <v>12</v>
      </c>
      <c r="B13" t="s">
        <v>80</v>
      </c>
      <c r="C13" s="1">
        <f>DATEVALUE("08/03/1937")</f>
        <v>13582</v>
      </c>
      <c r="D13" t="s">
        <v>81</v>
      </c>
      <c r="E13">
        <v>23</v>
      </c>
      <c r="F13">
        <v>13</v>
      </c>
      <c r="G13">
        <v>10</v>
      </c>
      <c r="H13" t="s">
        <v>25</v>
      </c>
      <c r="I13" s="1">
        <f>DATEVALUE("13/04/2026")</f>
        <v>46125</v>
      </c>
      <c r="J13" s="1">
        <f>DATEVALUE("06/07/2026")</f>
        <v>46209</v>
      </c>
      <c r="K13" t="s">
        <v>26</v>
      </c>
      <c r="L13">
        <v>767273</v>
      </c>
      <c r="M13" t="s">
        <v>59</v>
      </c>
      <c r="N13" t="s">
        <v>82</v>
      </c>
      <c r="O13" t="s">
        <v>29</v>
      </c>
      <c r="P13" t="s">
        <v>30</v>
      </c>
      <c r="Q13" t="s">
        <v>31</v>
      </c>
      <c r="R13" t="s">
        <v>32</v>
      </c>
      <c r="S13" t="s">
        <v>33</v>
      </c>
      <c r="T13" t="s">
        <v>34</v>
      </c>
      <c r="U13" t="s">
        <v>59</v>
      </c>
      <c r="V13" t="s">
        <v>82</v>
      </c>
      <c r="W13" t="s">
        <v>36</v>
      </c>
    </row>
    <row r="14" spans="1:23" x14ac:dyDescent="0.25">
      <c r="A14">
        <v>13</v>
      </c>
      <c r="B14" t="s">
        <v>83</v>
      </c>
      <c r="C14" s="1">
        <f>DATEVALUE("06/04/1929")</f>
        <v>10689</v>
      </c>
      <c r="D14" t="s">
        <v>84</v>
      </c>
      <c r="E14">
        <v>23</v>
      </c>
      <c r="F14">
        <v>13</v>
      </c>
      <c r="G14">
        <v>10</v>
      </c>
      <c r="H14" t="s">
        <v>25</v>
      </c>
      <c r="I14" s="1">
        <f>DATEVALUE("16/04/2026")</f>
        <v>46128</v>
      </c>
      <c r="J14" s="1">
        <f>DATEVALUE("06/07/2026")</f>
        <v>46209</v>
      </c>
      <c r="K14" t="s">
        <v>26</v>
      </c>
      <c r="L14">
        <v>690551</v>
      </c>
      <c r="M14" t="s">
        <v>85</v>
      </c>
      <c r="N14" t="s">
        <v>86</v>
      </c>
      <c r="O14" t="s">
        <v>29</v>
      </c>
      <c r="P14" t="s">
        <v>30</v>
      </c>
      <c r="Q14" t="s">
        <v>31</v>
      </c>
      <c r="R14" t="s">
        <v>32</v>
      </c>
      <c r="S14" t="s">
        <v>33</v>
      </c>
      <c r="T14" t="s">
        <v>34</v>
      </c>
      <c r="U14" t="s">
        <v>85</v>
      </c>
      <c r="V14" t="s">
        <v>86</v>
      </c>
      <c r="W14" t="s">
        <v>36</v>
      </c>
    </row>
    <row r="15" spans="1:23" x14ac:dyDescent="0.25">
      <c r="A15">
        <v>14</v>
      </c>
      <c r="B15" t="s">
        <v>87</v>
      </c>
      <c r="C15" s="1">
        <f>DATEVALUE("12/05/1937")</f>
        <v>13647</v>
      </c>
      <c r="D15" t="s">
        <v>88</v>
      </c>
      <c r="E15">
        <v>23</v>
      </c>
      <c r="F15">
        <v>12</v>
      </c>
      <c r="G15">
        <v>11</v>
      </c>
      <c r="H15" t="s">
        <v>25</v>
      </c>
      <c r="I15" s="1">
        <f>DATEVALUE("12/03/2024")</f>
        <v>45363</v>
      </c>
      <c r="J15" s="1">
        <f>DATEVALUE("11/05/2026")</f>
        <v>46153</v>
      </c>
      <c r="K15" t="s">
        <v>26</v>
      </c>
      <c r="L15">
        <v>716161</v>
      </c>
      <c r="M15" t="s">
        <v>75</v>
      </c>
      <c r="N15" t="s">
        <v>89</v>
      </c>
      <c r="O15" t="s">
        <v>90</v>
      </c>
      <c r="P15" t="s">
        <v>30</v>
      </c>
      <c r="Q15" t="s">
        <v>31</v>
      </c>
      <c r="R15" t="s">
        <v>32</v>
      </c>
      <c r="S15" t="s">
        <v>33</v>
      </c>
      <c r="T15" t="s">
        <v>34</v>
      </c>
      <c r="U15" t="s">
        <v>75</v>
      </c>
      <c r="V15" t="s">
        <v>89</v>
      </c>
      <c r="W15" t="s">
        <v>36</v>
      </c>
    </row>
    <row r="16" spans="1:23" x14ac:dyDescent="0.25">
      <c r="A16">
        <v>15</v>
      </c>
      <c r="B16" t="s">
        <v>91</v>
      </c>
      <c r="C16" s="1">
        <f>DATEVALUE("03/12/1953")</f>
        <v>19696</v>
      </c>
      <c r="D16" t="s">
        <v>92</v>
      </c>
      <c r="E16">
        <v>23</v>
      </c>
      <c r="F16">
        <v>11</v>
      </c>
      <c r="G16">
        <v>12</v>
      </c>
      <c r="H16" t="s">
        <v>67</v>
      </c>
      <c r="I16" s="1">
        <f>DATEVALUE("29/10/2020")</f>
        <v>44133</v>
      </c>
      <c r="J16" s="1">
        <f>DATEVALUE("27/07/2026")</f>
        <v>46230</v>
      </c>
      <c r="K16" t="s">
        <v>26</v>
      </c>
      <c r="L16">
        <v>470036</v>
      </c>
      <c r="M16" t="s">
        <v>85</v>
      </c>
      <c r="N16" t="s">
        <v>93</v>
      </c>
      <c r="O16" t="s">
        <v>29</v>
      </c>
      <c r="P16" t="s">
        <v>30</v>
      </c>
      <c r="Q16" t="s">
        <v>31</v>
      </c>
      <c r="R16" t="s">
        <v>32</v>
      </c>
      <c r="S16" t="s">
        <v>33</v>
      </c>
      <c r="T16" t="s">
        <v>34</v>
      </c>
      <c r="U16" t="s">
        <v>85</v>
      </c>
      <c r="V16" t="s">
        <v>93</v>
      </c>
      <c r="W16" t="s">
        <v>36</v>
      </c>
    </row>
    <row r="17" spans="1:23" x14ac:dyDescent="0.25">
      <c r="A17">
        <v>16</v>
      </c>
      <c r="B17" t="s">
        <v>91</v>
      </c>
      <c r="C17" s="1">
        <f>DATEVALUE("03/12/1953")</f>
        <v>19696</v>
      </c>
      <c r="D17" t="s">
        <v>92</v>
      </c>
      <c r="E17">
        <v>23</v>
      </c>
      <c r="F17">
        <v>11</v>
      </c>
      <c r="G17">
        <v>12</v>
      </c>
      <c r="H17" t="s">
        <v>67</v>
      </c>
      <c r="I17" s="1">
        <f>DATEVALUE("29/10/2020")</f>
        <v>44133</v>
      </c>
      <c r="J17" s="1">
        <f>DATEVALUE("27/07/2026")</f>
        <v>46230</v>
      </c>
      <c r="K17" t="s">
        <v>26</v>
      </c>
      <c r="L17">
        <v>470036</v>
      </c>
      <c r="M17" t="s">
        <v>85</v>
      </c>
      <c r="N17" t="s">
        <v>93</v>
      </c>
      <c r="O17" t="s">
        <v>94</v>
      </c>
      <c r="P17" t="s">
        <v>30</v>
      </c>
      <c r="Q17" t="s">
        <v>31</v>
      </c>
      <c r="R17" t="s">
        <v>32</v>
      </c>
      <c r="S17" t="s">
        <v>33</v>
      </c>
      <c r="T17" t="s">
        <v>34</v>
      </c>
      <c r="U17" t="s">
        <v>85</v>
      </c>
      <c r="V17" t="s">
        <v>93</v>
      </c>
      <c r="W17" t="s">
        <v>36</v>
      </c>
    </row>
    <row r="18" spans="1:23" x14ac:dyDescent="0.25">
      <c r="A18">
        <v>17</v>
      </c>
      <c r="B18" t="s">
        <v>95</v>
      </c>
      <c r="C18" s="1">
        <f>DATEVALUE("18/10/1948")</f>
        <v>17824</v>
      </c>
      <c r="D18" t="s">
        <v>96</v>
      </c>
      <c r="E18">
        <v>22</v>
      </c>
      <c r="F18">
        <v>14</v>
      </c>
      <c r="G18">
        <v>8</v>
      </c>
      <c r="H18" t="s">
        <v>39</v>
      </c>
      <c r="I18" s="1">
        <f>DATEVALUE("01/03/2024")</f>
        <v>45352</v>
      </c>
      <c r="J18" s="1">
        <f>DATEVALUE("22/04/2024")</f>
        <v>45404</v>
      </c>
      <c r="K18" t="s">
        <v>26</v>
      </c>
      <c r="L18">
        <v>740223</v>
      </c>
      <c r="M18" t="s">
        <v>97</v>
      </c>
      <c r="N18" t="s">
        <v>98</v>
      </c>
      <c r="O18" t="s">
        <v>90</v>
      </c>
      <c r="P18" t="s">
        <v>70</v>
      </c>
      <c r="Q18" t="s">
        <v>31</v>
      </c>
      <c r="R18" t="s">
        <v>32</v>
      </c>
      <c r="S18" t="s">
        <v>33</v>
      </c>
      <c r="T18" t="s">
        <v>34</v>
      </c>
      <c r="U18" t="s">
        <v>97</v>
      </c>
      <c r="V18" t="s">
        <v>98</v>
      </c>
      <c r="W18" t="s">
        <v>36</v>
      </c>
    </row>
    <row r="19" spans="1:23" x14ac:dyDescent="0.25">
      <c r="A19">
        <v>18</v>
      </c>
      <c r="B19" t="s">
        <v>99</v>
      </c>
      <c r="C19" s="1">
        <f>DATEVALUE("09/10/1945")</f>
        <v>16719</v>
      </c>
      <c r="D19" t="s">
        <v>100</v>
      </c>
      <c r="E19">
        <v>22</v>
      </c>
      <c r="F19">
        <v>13</v>
      </c>
      <c r="G19">
        <v>9</v>
      </c>
      <c r="H19" t="s">
        <v>25</v>
      </c>
      <c r="I19" s="1">
        <f>DATEVALUE("06/07/2018")</f>
        <v>43287</v>
      </c>
      <c r="J19" s="1">
        <f>DATEVALUE("22/06/2026")</f>
        <v>46195</v>
      </c>
      <c r="K19" t="s">
        <v>26</v>
      </c>
      <c r="L19">
        <v>378114</v>
      </c>
      <c r="M19" t="s">
        <v>59</v>
      </c>
      <c r="N19" t="s">
        <v>101</v>
      </c>
      <c r="O19" t="s">
        <v>94</v>
      </c>
      <c r="P19" t="s">
        <v>70</v>
      </c>
      <c r="Q19" t="s">
        <v>31</v>
      </c>
      <c r="R19" t="s">
        <v>32</v>
      </c>
      <c r="S19" t="s">
        <v>33</v>
      </c>
      <c r="T19" t="s">
        <v>34</v>
      </c>
      <c r="U19" t="s">
        <v>59</v>
      </c>
      <c r="V19" t="s">
        <v>101</v>
      </c>
      <c r="W19" t="s">
        <v>36</v>
      </c>
    </row>
    <row r="20" spans="1:23" x14ac:dyDescent="0.25">
      <c r="A20">
        <v>19</v>
      </c>
      <c r="B20" t="s">
        <v>102</v>
      </c>
      <c r="C20" s="1">
        <f>DATEVALUE("09/09/1939")</f>
        <v>14497</v>
      </c>
      <c r="D20" t="s">
        <v>103</v>
      </c>
      <c r="E20">
        <v>22</v>
      </c>
      <c r="F20">
        <v>13</v>
      </c>
      <c r="G20">
        <v>9</v>
      </c>
      <c r="H20" t="s">
        <v>25</v>
      </c>
      <c r="I20" s="1">
        <f>DATEVALUE("23/05/2022")</f>
        <v>44704</v>
      </c>
      <c r="J20" s="1">
        <f>DATEVALUE("25/05/2026")</f>
        <v>46167</v>
      </c>
      <c r="K20" t="s">
        <v>26</v>
      </c>
      <c r="L20">
        <v>621571</v>
      </c>
      <c r="M20" t="s">
        <v>104</v>
      </c>
      <c r="N20" t="s">
        <v>105</v>
      </c>
      <c r="O20" t="s">
        <v>29</v>
      </c>
      <c r="P20" t="s">
        <v>30</v>
      </c>
      <c r="Q20" t="s">
        <v>31</v>
      </c>
      <c r="R20" t="s">
        <v>32</v>
      </c>
      <c r="S20" t="s">
        <v>33</v>
      </c>
      <c r="T20" t="s">
        <v>34</v>
      </c>
      <c r="U20" t="s">
        <v>104</v>
      </c>
      <c r="V20" t="s">
        <v>106</v>
      </c>
      <c r="W20" t="s">
        <v>36</v>
      </c>
    </row>
    <row r="21" spans="1:23" x14ac:dyDescent="0.25">
      <c r="A21">
        <v>20</v>
      </c>
      <c r="B21" t="s">
        <v>107</v>
      </c>
      <c r="C21" s="1">
        <f>DATEVALUE("01/01/1947")</f>
        <v>17168</v>
      </c>
      <c r="D21" t="s">
        <v>108</v>
      </c>
      <c r="E21">
        <v>22</v>
      </c>
      <c r="F21">
        <v>12</v>
      </c>
      <c r="G21">
        <v>10</v>
      </c>
      <c r="H21" t="s">
        <v>25</v>
      </c>
      <c r="I21" s="1">
        <f>DATEVALUE("29/01/2025")</f>
        <v>45686</v>
      </c>
      <c r="J21" s="1">
        <f>DATEVALUE("24/03/2025")</f>
        <v>45740</v>
      </c>
      <c r="K21" t="s">
        <v>26</v>
      </c>
      <c r="L21">
        <v>489904</v>
      </c>
      <c r="M21" t="s">
        <v>85</v>
      </c>
      <c r="N21" t="s">
        <v>109</v>
      </c>
      <c r="O21" t="s">
        <v>29</v>
      </c>
      <c r="P21" t="s">
        <v>30</v>
      </c>
      <c r="Q21" t="s">
        <v>31</v>
      </c>
      <c r="R21" t="s">
        <v>32</v>
      </c>
      <c r="S21" t="s">
        <v>33</v>
      </c>
      <c r="T21" t="s">
        <v>34</v>
      </c>
      <c r="U21" t="s">
        <v>85</v>
      </c>
      <c r="V21" t="s">
        <v>109</v>
      </c>
      <c r="W21" t="s">
        <v>36</v>
      </c>
    </row>
    <row r="22" spans="1:23" x14ac:dyDescent="0.25">
      <c r="A22">
        <v>21</v>
      </c>
      <c r="B22" t="s">
        <v>110</v>
      </c>
      <c r="C22" s="1">
        <f>DATEVALUE("14/09/1954")</f>
        <v>19981</v>
      </c>
      <c r="D22" t="s">
        <v>111</v>
      </c>
      <c r="E22">
        <v>22</v>
      </c>
      <c r="F22">
        <v>12</v>
      </c>
      <c r="G22">
        <v>10</v>
      </c>
      <c r="H22" t="s">
        <v>25</v>
      </c>
      <c r="I22" s="1">
        <f>DATEVALUE("31/01/2025")</f>
        <v>45688</v>
      </c>
      <c r="J22" s="1">
        <f>DATEVALUE("11/05/2026")</f>
        <v>46153</v>
      </c>
      <c r="K22" t="s">
        <v>26</v>
      </c>
      <c r="L22">
        <v>552833</v>
      </c>
      <c r="M22" t="s">
        <v>59</v>
      </c>
      <c r="N22" t="s">
        <v>112</v>
      </c>
      <c r="O22" t="s">
        <v>29</v>
      </c>
      <c r="P22" t="s">
        <v>30</v>
      </c>
      <c r="Q22" t="s">
        <v>31</v>
      </c>
      <c r="R22" t="s">
        <v>32</v>
      </c>
      <c r="S22" t="s">
        <v>33</v>
      </c>
      <c r="T22" t="s">
        <v>34</v>
      </c>
      <c r="U22" t="s">
        <v>59</v>
      </c>
      <c r="V22" t="s">
        <v>112</v>
      </c>
      <c r="W22" t="s">
        <v>36</v>
      </c>
    </row>
    <row r="23" spans="1:23" x14ac:dyDescent="0.25">
      <c r="A23">
        <v>22</v>
      </c>
      <c r="B23" t="s">
        <v>113</v>
      </c>
      <c r="C23" s="1">
        <f>DATEVALUE("29/12/1932")</f>
        <v>12052</v>
      </c>
      <c r="D23" t="s">
        <v>114</v>
      </c>
      <c r="E23">
        <v>22</v>
      </c>
      <c r="F23">
        <v>12</v>
      </c>
      <c r="G23">
        <v>10</v>
      </c>
      <c r="H23" t="s">
        <v>25</v>
      </c>
      <c r="I23" s="1">
        <f>DATEVALUE("20/03/2025")</f>
        <v>45736</v>
      </c>
      <c r="J23" s="1">
        <f>DATEVALUE("28/04/2025")</f>
        <v>45775</v>
      </c>
      <c r="K23" t="s">
        <v>26</v>
      </c>
      <c r="L23">
        <v>828171</v>
      </c>
      <c r="M23" t="s">
        <v>63</v>
      </c>
      <c r="N23" t="s">
        <v>115</v>
      </c>
      <c r="O23" t="s">
        <v>29</v>
      </c>
      <c r="P23" t="s">
        <v>42</v>
      </c>
      <c r="Q23" t="s">
        <v>31</v>
      </c>
      <c r="R23" t="s">
        <v>32</v>
      </c>
      <c r="S23" t="s">
        <v>33</v>
      </c>
      <c r="T23" t="s">
        <v>34</v>
      </c>
      <c r="U23" t="s">
        <v>63</v>
      </c>
      <c r="V23" t="s">
        <v>115</v>
      </c>
      <c r="W23" t="s">
        <v>36</v>
      </c>
    </row>
    <row r="24" spans="1:23" x14ac:dyDescent="0.25">
      <c r="A24">
        <v>23</v>
      </c>
      <c r="B24" t="s">
        <v>116</v>
      </c>
      <c r="C24" s="1">
        <f>DATEVALUE("16/03/1943")</f>
        <v>15781</v>
      </c>
      <c r="D24" t="s">
        <v>117</v>
      </c>
      <c r="E24">
        <v>22</v>
      </c>
      <c r="F24">
        <v>10</v>
      </c>
      <c r="G24">
        <v>12</v>
      </c>
      <c r="H24" t="s">
        <v>118</v>
      </c>
      <c r="I24" s="1">
        <f>DATEVALUE("01/08/2022")</f>
        <v>44774</v>
      </c>
      <c r="J24" s="1">
        <f>DATEVALUE("22/06/2026")</f>
        <v>46195</v>
      </c>
      <c r="K24" t="s">
        <v>26</v>
      </c>
      <c r="L24">
        <v>614670</v>
      </c>
      <c r="M24" t="s">
        <v>119</v>
      </c>
      <c r="N24" t="s">
        <v>120</v>
      </c>
      <c r="O24" t="s">
        <v>94</v>
      </c>
      <c r="P24" t="s">
        <v>70</v>
      </c>
      <c r="Q24" t="s">
        <v>31</v>
      </c>
      <c r="R24" t="s">
        <v>32</v>
      </c>
      <c r="S24" t="s">
        <v>33</v>
      </c>
      <c r="T24" t="s">
        <v>34</v>
      </c>
      <c r="U24" t="s">
        <v>119</v>
      </c>
      <c r="V24" t="s">
        <v>120</v>
      </c>
      <c r="W24" t="s">
        <v>36</v>
      </c>
    </row>
    <row r="25" spans="1:23" x14ac:dyDescent="0.25">
      <c r="A25">
        <v>24</v>
      </c>
      <c r="B25" t="s">
        <v>121</v>
      </c>
      <c r="C25" s="1">
        <f>DATEVALUE("22/10/1943")</f>
        <v>16001</v>
      </c>
      <c r="D25" t="s">
        <v>122</v>
      </c>
      <c r="E25">
        <v>22</v>
      </c>
      <c r="F25">
        <v>10</v>
      </c>
      <c r="G25">
        <v>12</v>
      </c>
      <c r="H25" t="s">
        <v>67</v>
      </c>
      <c r="I25" s="1">
        <f>DATEVALUE("09/12/2025")</f>
        <v>46000</v>
      </c>
      <c r="J25" s="1">
        <f>DATEVALUE("23/02/2026")</f>
        <v>46076</v>
      </c>
      <c r="K25" t="s">
        <v>26</v>
      </c>
      <c r="L25">
        <v>407765</v>
      </c>
      <c r="M25" t="s">
        <v>59</v>
      </c>
      <c r="N25" t="s">
        <v>123</v>
      </c>
      <c r="O25" t="s">
        <v>29</v>
      </c>
      <c r="P25" t="s">
        <v>42</v>
      </c>
      <c r="Q25" t="s">
        <v>31</v>
      </c>
      <c r="R25" t="s">
        <v>32</v>
      </c>
      <c r="S25" t="s">
        <v>33</v>
      </c>
      <c r="T25" t="s">
        <v>34</v>
      </c>
      <c r="U25" t="s">
        <v>59</v>
      </c>
      <c r="V25" t="s">
        <v>123</v>
      </c>
      <c r="W25" t="s">
        <v>36</v>
      </c>
    </row>
    <row r="26" spans="1:23" x14ac:dyDescent="0.25">
      <c r="A26">
        <v>25</v>
      </c>
      <c r="B26" t="s">
        <v>124</v>
      </c>
      <c r="C26" s="1">
        <f>DATEVALUE("03/07/1938")</f>
        <v>14064</v>
      </c>
      <c r="D26" t="s">
        <v>125</v>
      </c>
      <c r="E26">
        <v>22</v>
      </c>
      <c r="F26">
        <v>10</v>
      </c>
      <c r="G26">
        <v>12</v>
      </c>
      <c r="H26" t="s">
        <v>118</v>
      </c>
      <c r="I26" s="1">
        <f>DATEVALUE("03/03/2026")</f>
        <v>46084</v>
      </c>
      <c r="J26" s="1">
        <f>DATEVALUE("29/04/2026")</f>
        <v>46141</v>
      </c>
      <c r="K26" t="s">
        <v>26</v>
      </c>
      <c r="L26">
        <v>889145</v>
      </c>
      <c r="M26" t="s">
        <v>45</v>
      </c>
      <c r="N26" t="s">
        <v>126</v>
      </c>
      <c r="O26" t="s">
        <v>127</v>
      </c>
      <c r="P26" t="s">
        <v>30</v>
      </c>
      <c r="Q26" t="s">
        <v>31</v>
      </c>
      <c r="R26" t="s">
        <v>32</v>
      </c>
      <c r="S26" t="s">
        <v>33</v>
      </c>
      <c r="T26" t="s">
        <v>34</v>
      </c>
      <c r="U26" t="s">
        <v>45</v>
      </c>
      <c r="V26" t="s">
        <v>126</v>
      </c>
      <c r="W26" t="s">
        <v>36</v>
      </c>
    </row>
    <row r="27" spans="1:23" x14ac:dyDescent="0.25">
      <c r="A27">
        <v>26</v>
      </c>
      <c r="B27" t="s">
        <v>128</v>
      </c>
      <c r="C27" s="1">
        <f>DATEVALUE("06/12/1942")</f>
        <v>15681</v>
      </c>
      <c r="D27" t="s">
        <v>129</v>
      </c>
      <c r="E27">
        <v>22</v>
      </c>
      <c r="F27">
        <v>10</v>
      </c>
      <c r="G27">
        <v>12</v>
      </c>
      <c r="H27" t="s">
        <v>118</v>
      </c>
      <c r="I27" s="1">
        <f>DATEVALUE("06/05/2026")</f>
        <v>46148</v>
      </c>
      <c r="J27" s="1">
        <f>DATEVALUE("27/07/2026")</f>
        <v>46230</v>
      </c>
      <c r="K27" t="s">
        <v>26</v>
      </c>
      <c r="L27">
        <v>636731</v>
      </c>
      <c r="M27" t="s">
        <v>59</v>
      </c>
      <c r="N27" t="s">
        <v>130</v>
      </c>
      <c r="O27" t="s">
        <v>29</v>
      </c>
      <c r="P27" t="s">
        <v>42</v>
      </c>
      <c r="Q27" t="s">
        <v>31</v>
      </c>
      <c r="R27" t="s">
        <v>32</v>
      </c>
      <c r="S27" t="s">
        <v>33</v>
      </c>
      <c r="T27" t="s">
        <v>34</v>
      </c>
      <c r="U27" t="s">
        <v>59</v>
      </c>
      <c r="V27" t="s">
        <v>130</v>
      </c>
      <c r="W27" t="s">
        <v>36</v>
      </c>
    </row>
    <row r="28" spans="1:23" x14ac:dyDescent="0.25">
      <c r="A28">
        <v>27</v>
      </c>
      <c r="B28" t="s">
        <v>131</v>
      </c>
      <c r="C28" s="1">
        <f>DATEVALUE("28/05/1952")</f>
        <v>19142</v>
      </c>
      <c r="D28" t="s">
        <v>132</v>
      </c>
      <c r="E28">
        <v>22</v>
      </c>
      <c r="F28">
        <v>10</v>
      </c>
      <c r="G28">
        <v>12</v>
      </c>
      <c r="H28" t="s">
        <v>25</v>
      </c>
      <c r="I28" s="1">
        <f>DATEVALUE("15/07/2026")</f>
        <v>46218</v>
      </c>
      <c r="J28" s="1">
        <f>DATEVALUE("27/07/2026")</f>
        <v>46230</v>
      </c>
      <c r="K28" t="s">
        <v>26</v>
      </c>
      <c r="L28">
        <v>627032</v>
      </c>
      <c r="M28" t="s">
        <v>133</v>
      </c>
      <c r="N28" t="s">
        <v>134</v>
      </c>
      <c r="O28" t="s">
        <v>94</v>
      </c>
      <c r="P28" t="s">
        <v>70</v>
      </c>
      <c r="Q28" t="s">
        <v>31</v>
      </c>
      <c r="R28" t="s">
        <v>32</v>
      </c>
      <c r="S28" t="s">
        <v>33</v>
      </c>
      <c r="T28" t="s">
        <v>34</v>
      </c>
      <c r="U28" t="s">
        <v>133</v>
      </c>
      <c r="V28" t="s">
        <v>134</v>
      </c>
      <c r="W28" t="s">
        <v>36</v>
      </c>
    </row>
    <row r="29" spans="1:23" x14ac:dyDescent="0.25">
      <c r="A29">
        <v>28</v>
      </c>
      <c r="B29" t="s">
        <v>135</v>
      </c>
      <c r="C29" s="1">
        <f>DATEVALUE("21/05/1940")</f>
        <v>14752</v>
      </c>
      <c r="D29" t="s">
        <v>136</v>
      </c>
      <c r="E29">
        <v>21</v>
      </c>
      <c r="F29">
        <v>13</v>
      </c>
      <c r="G29">
        <v>8</v>
      </c>
      <c r="H29" t="s">
        <v>25</v>
      </c>
      <c r="I29" s="1">
        <f>DATEVALUE("27/02/2025")</f>
        <v>45715</v>
      </c>
      <c r="J29" s="1">
        <f>DATEVALUE("12/05/2025")</f>
        <v>45789</v>
      </c>
      <c r="K29" t="s">
        <v>26</v>
      </c>
      <c r="L29">
        <v>811197</v>
      </c>
      <c r="M29" t="s">
        <v>137</v>
      </c>
      <c r="N29" t="s">
        <v>138</v>
      </c>
      <c r="O29" t="s">
        <v>29</v>
      </c>
      <c r="P29" t="s">
        <v>42</v>
      </c>
      <c r="Q29" t="s">
        <v>31</v>
      </c>
      <c r="R29" t="s">
        <v>32</v>
      </c>
      <c r="S29" t="s">
        <v>33</v>
      </c>
      <c r="T29" t="s">
        <v>34</v>
      </c>
      <c r="U29" t="s">
        <v>137</v>
      </c>
      <c r="V29" t="s">
        <v>138</v>
      </c>
      <c r="W29" t="s">
        <v>36</v>
      </c>
    </row>
    <row r="30" spans="1:23" x14ac:dyDescent="0.25">
      <c r="A30">
        <v>29</v>
      </c>
      <c r="B30" t="s">
        <v>139</v>
      </c>
      <c r="C30" s="1">
        <f>DATEVALUE("28/02/1945")</f>
        <v>16496</v>
      </c>
      <c r="D30" t="s">
        <v>140</v>
      </c>
      <c r="E30">
        <v>21</v>
      </c>
      <c r="F30">
        <v>13</v>
      </c>
      <c r="G30">
        <v>8</v>
      </c>
      <c r="H30" t="s">
        <v>25</v>
      </c>
      <c r="I30" s="1">
        <f>DATEVALUE("29/05/2025")</f>
        <v>45806</v>
      </c>
      <c r="J30" s="1">
        <f>DATEVALUE("08/06/2026")</f>
        <v>46181</v>
      </c>
      <c r="K30" t="s">
        <v>26</v>
      </c>
      <c r="L30">
        <v>714681</v>
      </c>
      <c r="M30" t="s">
        <v>59</v>
      </c>
      <c r="N30" t="s">
        <v>141</v>
      </c>
      <c r="O30" t="s">
        <v>29</v>
      </c>
      <c r="P30" t="s">
        <v>42</v>
      </c>
      <c r="Q30" t="s">
        <v>31</v>
      </c>
      <c r="R30" t="s">
        <v>32</v>
      </c>
      <c r="S30" t="s">
        <v>33</v>
      </c>
      <c r="T30" t="s">
        <v>34</v>
      </c>
      <c r="U30" t="s">
        <v>59</v>
      </c>
      <c r="V30" t="s">
        <v>141</v>
      </c>
      <c r="W30" t="s">
        <v>36</v>
      </c>
    </row>
    <row r="31" spans="1:23" x14ac:dyDescent="0.25">
      <c r="A31">
        <v>30</v>
      </c>
      <c r="B31" t="s">
        <v>142</v>
      </c>
      <c r="C31" s="1">
        <f>DATEVALUE("15/04/1938")</f>
        <v>13985</v>
      </c>
      <c r="D31" t="s">
        <v>143</v>
      </c>
      <c r="E31">
        <v>21</v>
      </c>
      <c r="F31">
        <v>13</v>
      </c>
      <c r="G31">
        <v>8</v>
      </c>
      <c r="H31" t="s">
        <v>25</v>
      </c>
      <c r="I31" s="1">
        <f>DATEVALUE("05/06/2025")</f>
        <v>45813</v>
      </c>
      <c r="J31" s="1">
        <f>DATEVALUE("07/07/2025")</f>
        <v>45845</v>
      </c>
      <c r="K31" t="s">
        <v>26</v>
      </c>
      <c r="L31">
        <v>838057</v>
      </c>
      <c r="M31" t="s">
        <v>63</v>
      </c>
      <c r="N31" t="s">
        <v>144</v>
      </c>
      <c r="O31" t="s">
        <v>29</v>
      </c>
      <c r="P31" t="s">
        <v>42</v>
      </c>
      <c r="Q31" t="s">
        <v>31</v>
      </c>
      <c r="R31" t="s">
        <v>32</v>
      </c>
      <c r="S31" t="s">
        <v>33</v>
      </c>
      <c r="T31" t="s">
        <v>34</v>
      </c>
      <c r="U31" t="s">
        <v>63</v>
      </c>
      <c r="V31" t="s">
        <v>144</v>
      </c>
      <c r="W31" t="s">
        <v>36</v>
      </c>
    </row>
    <row r="32" spans="1:23" x14ac:dyDescent="0.25">
      <c r="A32">
        <v>31</v>
      </c>
      <c r="B32" t="s">
        <v>145</v>
      </c>
      <c r="C32" s="1">
        <f>DATEVALUE("03/07/1946")</f>
        <v>16986</v>
      </c>
      <c r="D32" t="s">
        <v>146</v>
      </c>
      <c r="E32">
        <v>21</v>
      </c>
      <c r="F32">
        <v>12</v>
      </c>
      <c r="G32">
        <v>9</v>
      </c>
      <c r="H32" t="s">
        <v>25</v>
      </c>
      <c r="I32" s="1">
        <f>DATEVALUE("17/06/2019")</f>
        <v>43633</v>
      </c>
      <c r="J32" s="1">
        <f>DATEVALUE("11/11/2024")</f>
        <v>45607</v>
      </c>
      <c r="K32" t="s">
        <v>26</v>
      </c>
      <c r="L32">
        <v>421957</v>
      </c>
      <c r="M32" t="s">
        <v>85</v>
      </c>
      <c r="N32" t="s">
        <v>147</v>
      </c>
      <c r="O32" t="s">
        <v>29</v>
      </c>
      <c r="P32" t="s">
        <v>42</v>
      </c>
      <c r="Q32" t="s">
        <v>31</v>
      </c>
      <c r="R32" t="s">
        <v>32</v>
      </c>
      <c r="S32" t="s">
        <v>33</v>
      </c>
      <c r="T32" t="s">
        <v>34</v>
      </c>
      <c r="U32" t="s">
        <v>85</v>
      </c>
      <c r="V32" t="s">
        <v>147</v>
      </c>
      <c r="W32" t="s">
        <v>36</v>
      </c>
    </row>
    <row r="33" spans="1:23" x14ac:dyDescent="0.25">
      <c r="A33">
        <v>32</v>
      </c>
      <c r="B33" t="s">
        <v>148</v>
      </c>
      <c r="C33" s="1">
        <f>DATEVALUE("10/01/1935")</f>
        <v>12794</v>
      </c>
      <c r="D33" t="s">
        <v>149</v>
      </c>
      <c r="E33">
        <v>21</v>
      </c>
      <c r="F33">
        <v>12</v>
      </c>
      <c r="G33">
        <v>9</v>
      </c>
      <c r="H33" t="s">
        <v>25</v>
      </c>
      <c r="I33" s="1">
        <f>DATEVALUE("20/02/2025")</f>
        <v>45708</v>
      </c>
      <c r="J33" s="1">
        <f>DATEVALUE("24/03/2025")</f>
        <v>45740</v>
      </c>
      <c r="K33" t="s">
        <v>26</v>
      </c>
      <c r="L33">
        <v>391064</v>
      </c>
      <c r="M33" t="s">
        <v>63</v>
      </c>
      <c r="N33" t="s">
        <v>150</v>
      </c>
      <c r="O33" t="s">
        <v>29</v>
      </c>
      <c r="P33" t="s">
        <v>42</v>
      </c>
      <c r="Q33" t="s">
        <v>31</v>
      </c>
      <c r="R33" t="s">
        <v>32</v>
      </c>
      <c r="S33" t="s">
        <v>33</v>
      </c>
      <c r="T33" t="s">
        <v>34</v>
      </c>
      <c r="U33" t="s">
        <v>63</v>
      </c>
      <c r="V33" t="s">
        <v>150</v>
      </c>
      <c r="W33" t="s">
        <v>36</v>
      </c>
    </row>
    <row r="34" spans="1:23" x14ac:dyDescent="0.25">
      <c r="A34">
        <v>33</v>
      </c>
      <c r="B34" t="s">
        <v>151</v>
      </c>
      <c r="C34" s="1">
        <f>DATEVALUE("17/05/1935")</f>
        <v>12921</v>
      </c>
      <c r="D34" t="s">
        <v>152</v>
      </c>
      <c r="E34">
        <v>21</v>
      </c>
      <c r="F34">
        <v>12</v>
      </c>
      <c r="G34">
        <v>9</v>
      </c>
      <c r="H34" t="s">
        <v>25</v>
      </c>
      <c r="I34" s="1">
        <f>DATEVALUE("12/02/2026")</f>
        <v>46065</v>
      </c>
      <c r="J34" s="1">
        <f>DATEVALUE("06/07/2026")</f>
        <v>46209</v>
      </c>
      <c r="K34" t="s">
        <v>26</v>
      </c>
      <c r="L34">
        <v>690592</v>
      </c>
      <c r="M34" t="s">
        <v>153</v>
      </c>
      <c r="N34" t="s">
        <v>154</v>
      </c>
      <c r="O34" t="s">
        <v>29</v>
      </c>
      <c r="P34" t="s">
        <v>42</v>
      </c>
      <c r="Q34" t="s">
        <v>31</v>
      </c>
      <c r="R34" t="s">
        <v>32</v>
      </c>
      <c r="S34" t="s">
        <v>33</v>
      </c>
      <c r="T34" t="s">
        <v>34</v>
      </c>
      <c r="U34" t="s">
        <v>153</v>
      </c>
      <c r="V34" t="s">
        <v>154</v>
      </c>
      <c r="W34" t="s">
        <v>36</v>
      </c>
    </row>
    <row r="35" spans="1:23" x14ac:dyDescent="0.25">
      <c r="A35">
        <v>34</v>
      </c>
      <c r="B35" t="s">
        <v>155</v>
      </c>
      <c r="C35" s="1">
        <f>DATEVALUE("21/07/1937")</f>
        <v>13717</v>
      </c>
      <c r="D35" t="s">
        <v>156</v>
      </c>
      <c r="E35">
        <v>21</v>
      </c>
      <c r="F35">
        <v>11</v>
      </c>
      <c r="G35">
        <v>10</v>
      </c>
      <c r="H35" t="s">
        <v>67</v>
      </c>
      <c r="I35" s="1">
        <f>DATEVALUE("20/06/2022")</f>
        <v>44732</v>
      </c>
      <c r="J35" s="1">
        <f>DATEVALUE("01/07/2024")</f>
        <v>45474</v>
      </c>
      <c r="K35" t="s">
        <v>26</v>
      </c>
      <c r="L35">
        <v>634837</v>
      </c>
      <c r="M35" t="s">
        <v>85</v>
      </c>
      <c r="N35" t="s">
        <v>157</v>
      </c>
      <c r="O35" t="s">
        <v>90</v>
      </c>
      <c r="P35" t="s">
        <v>30</v>
      </c>
      <c r="Q35" t="s">
        <v>31</v>
      </c>
      <c r="R35" t="s">
        <v>32</v>
      </c>
      <c r="S35" t="s">
        <v>33</v>
      </c>
      <c r="T35" t="s">
        <v>34</v>
      </c>
      <c r="U35" t="s">
        <v>85</v>
      </c>
      <c r="V35" t="s">
        <v>157</v>
      </c>
      <c r="W35" t="s">
        <v>36</v>
      </c>
    </row>
    <row r="36" spans="1:23" x14ac:dyDescent="0.25">
      <c r="A36">
        <v>35</v>
      </c>
      <c r="B36" t="s">
        <v>158</v>
      </c>
      <c r="C36" s="1">
        <f>DATEVALUE("24/01/1940")</f>
        <v>14634</v>
      </c>
      <c r="D36" t="s">
        <v>159</v>
      </c>
      <c r="E36">
        <v>21</v>
      </c>
      <c r="F36">
        <v>11</v>
      </c>
      <c r="G36">
        <v>10</v>
      </c>
      <c r="H36" t="s">
        <v>67</v>
      </c>
      <c r="I36" s="1">
        <f>DATEVALUE("06/06/2023")</f>
        <v>45083</v>
      </c>
      <c r="J36" s="1">
        <f>DATEVALUE("03/07/2023")</f>
        <v>45110</v>
      </c>
      <c r="K36" t="s">
        <v>26</v>
      </c>
      <c r="L36">
        <v>611659</v>
      </c>
      <c r="M36" t="s">
        <v>160</v>
      </c>
      <c r="N36" t="s">
        <v>161</v>
      </c>
      <c r="O36" t="s">
        <v>90</v>
      </c>
      <c r="P36" t="s">
        <v>162</v>
      </c>
      <c r="Q36" t="s">
        <v>31</v>
      </c>
      <c r="R36" t="s">
        <v>32</v>
      </c>
      <c r="S36" t="s">
        <v>33</v>
      </c>
      <c r="T36" t="s">
        <v>34</v>
      </c>
      <c r="U36" t="s">
        <v>160</v>
      </c>
      <c r="V36" t="s">
        <v>163</v>
      </c>
      <c r="W36" t="s">
        <v>36</v>
      </c>
    </row>
    <row r="37" spans="1:23" x14ac:dyDescent="0.25">
      <c r="A37">
        <v>36</v>
      </c>
      <c r="B37" t="s">
        <v>164</v>
      </c>
      <c r="C37" s="1">
        <f>DATEVALUE("28/07/1936")</f>
        <v>13359</v>
      </c>
      <c r="D37" t="s">
        <v>165</v>
      </c>
      <c r="E37">
        <v>21</v>
      </c>
      <c r="F37">
        <v>11</v>
      </c>
      <c r="G37">
        <v>10</v>
      </c>
      <c r="H37" t="s">
        <v>67</v>
      </c>
      <c r="I37" s="1">
        <f>DATEVALUE("25/08/2023")</f>
        <v>45163</v>
      </c>
      <c r="J37" s="1">
        <f>DATEVALUE("12/09/2023")</f>
        <v>45181</v>
      </c>
      <c r="K37" t="s">
        <v>26</v>
      </c>
      <c r="L37">
        <v>654590</v>
      </c>
      <c r="M37" t="s">
        <v>68</v>
      </c>
      <c r="N37" t="s">
        <v>166</v>
      </c>
      <c r="O37" t="s">
        <v>29</v>
      </c>
      <c r="P37" t="s">
        <v>42</v>
      </c>
      <c r="Q37" t="s">
        <v>31</v>
      </c>
      <c r="R37" t="s">
        <v>32</v>
      </c>
      <c r="S37" t="s">
        <v>33</v>
      </c>
      <c r="T37" t="s">
        <v>34</v>
      </c>
      <c r="U37" t="s">
        <v>68</v>
      </c>
      <c r="V37" t="s">
        <v>166</v>
      </c>
      <c r="W37" t="s">
        <v>36</v>
      </c>
    </row>
    <row r="38" spans="1:23" x14ac:dyDescent="0.25">
      <c r="A38">
        <v>37</v>
      </c>
      <c r="B38" t="s">
        <v>167</v>
      </c>
      <c r="C38" s="1">
        <f>DATEVALUE("09/06/1944")</f>
        <v>16232</v>
      </c>
      <c r="D38" t="s">
        <v>168</v>
      </c>
      <c r="E38">
        <v>21</v>
      </c>
      <c r="F38">
        <v>11</v>
      </c>
      <c r="G38">
        <v>10</v>
      </c>
      <c r="H38" t="s">
        <v>67</v>
      </c>
      <c r="I38" s="1">
        <f>DATEVALUE("06/09/2023")</f>
        <v>45175</v>
      </c>
      <c r="J38" s="1">
        <f>DATEVALUE("09/10/2023")</f>
        <v>45208</v>
      </c>
      <c r="K38" t="s">
        <v>26</v>
      </c>
      <c r="L38">
        <v>704316</v>
      </c>
      <c r="M38" t="s">
        <v>133</v>
      </c>
      <c r="N38" t="s">
        <v>169</v>
      </c>
      <c r="O38" t="s">
        <v>29</v>
      </c>
      <c r="P38" t="s">
        <v>42</v>
      </c>
      <c r="Q38" t="s">
        <v>31</v>
      </c>
      <c r="R38" t="s">
        <v>32</v>
      </c>
      <c r="S38" t="s">
        <v>33</v>
      </c>
      <c r="T38" t="s">
        <v>34</v>
      </c>
      <c r="U38" t="s">
        <v>133</v>
      </c>
      <c r="V38" t="s">
        <v>169</v>
      </c>
      <c r="W38" t="s">
        <v>36</v>
      </c>
    </row>
    <row r="39" spans="1:23" x14ac:dyDescent="0.25">
      <c r="A39">
        <v>38</v>
      </c>
      <c r="B39" t="s">
        <v>170</v>
      </c>
      <c r="C39" s="1">
        <f>DATEVALUE("09/03/1938")</f>
        <v>13948</v>
      </c>
      <c r="D39" t="s">
        <v>171</v>
      </c>
      <c r="E39">
        <v>21</v>
      </c>
      <c r="F39">
        <v>11</v>
      </c>
      <c r="G39">
        <v>10</v>
      </c>
      <c r="H39" t="s">
        <v>67</v>
      </c>
      <c r="I39" s="1">
        <f>DATEVALUE("14/12/2023")</f>
        <v>45274</v>
      </c>
      <c r="J39" s="1">
        <f>DATEVALUE("09/12/2024")</f>
        <v>45635</v>
      </c>
      <c r="K39" t="s">
        <v>26</v>
      </c>
      <c r="L39">
        <v>731636</v>
      </c>
      <c r="M39" t="s">
        <v>85</v>
      </c>
      <c r="N39" t="s">
        <v>172</v>
      </c>
      <c r="O39" t="s">
        <v>29</v>
      </c>
      <c r="P39" t="s">
        <v>42</v>
      </c>
      <c r="Q39" t="s">
        <v>31</v>
      </c>
      <c r="R39" t="s">
        <v>32</v>
      </c>
      <c r="S39" t="s">
        <v>33</v>
      </c>
      <c r="T39" t="s">
        <v>34</v>
      </c>
      <c r="U39" t="s">
        <v>63</v>
      </c>
      <c r="V39" t="s">
        <v>173</v>
      </c>
      <c r="W39" t="s">
        <v>36</v>
      </c>
    </row>
    <row r="40" spans="1:23" x14ac:dyDescent="0.25">
      <c r="A40">
        <v>39</v>
      </c>
      <c r="B40" t="s">
        <v>174</v>
      </c>
      <c r="C40" s="1">
        <f>DATEVALUE("05/09/1948")</f>
        <v>17781</v>
      </c>
      <c r="D40" t="s">
        <v>175</v>
      </c>
      <c r="E40">
        <v>21</v>
      </c>
      <c r="F40">
        <v>11</v>
      </c>
      <c r="G40">
        <v>10</v>
      </c>
      <c r="H40" t="s">
        <v>67</v>
      </c>
      <c r="I40" s="1">
        <f>DATEVALUE("27/09/2024")</f>
        <v>45562</v>
      </c>
      <c r="J40" s="1">
        <f>DATEVALUE("14/10/2024")</f>
        <v>45579</v>
      </c>
      <c r="K40" t="s">
        <v>26</v>
      </c>
      <c r="L40">
        <v>770542</v>
      </c>
      <c r="M40" t="s">
        <v>97</v>
      </c>
      <c r="N40" t="s">
        <v>176</v>
      </c>
      <c r="O40" t="s">
        <v>29</v>
      </c>
      <c r="P40" t="s">
        <v>42</v>
      </c>
      <c r="Q40" t="s">
        <v>31</v>
      </c>
      <c r="R40" t="s">
        <v>32</v>
      </c>
      <c r="S40" t="s">
        <v>33</v>
      </c>
      <c r="T40" t="s">
        <v>34</v>
      </c>
      <c r="U40" t="s">
        <v>97</v>
      </c>
      <c r="V40" t="s">
        <v>176</v>
      </c>
      <c r="W40" t="s">
        <v>36</v>
      </c>
    </row>
    <row r="41" spans="1:23" x14ac:dyDescent="0.25">
      <c r="A41">
        <v>40</v>
      </c>
      <c r="B41" t="s">
        <v>177</v>
      </c>
      <c r="C41" s="1">
        <f>DATEVALUE("26/11/1947")</f>
        <v>17497</v>
      </c>
      <c r="D41" t="s">
        <v>178</v>
      </c>
      <c r="E41">
        <v>21</v>
      </c>
      <c r="F41">
        <v>10</v>
      </c>
      <c r="G41">
        <v>11</v>
      </c>
      <c r="H41" t="s">
        <v>118</v>
      </c>
      <c r="I41" s="1">
        <f>DATEVALUE("04/01/2024")</f>
        <v>45295</v>
      </c>
      <c r="J41" s="1">
        <f>DATEVALUE("04/03/2024")</f>
        <v>45355</v>
      </c>
      <c r="K41" t="s">
        <v>26</v>
      </c>
      <c r="L41">
        <v>734623</v>
      </c>
      <c r="M41" t="s">
        <v>63</v>
      </c>
      <c r="N41" t="s">
        <v>179</v>
      </c>
      <c r="O41" t="s">
        <v>29</v>
      </c>
      <c r="P41" t="s">
        <v>42</v>
      </c>
      <c r="Q41" t="s">
        <v>31</v>
      </c>
      <c r="R41" t="s">
        <v>32</v>
      </c>
      <c r="S41" t="s">
        <v>33</v>
      </c>
      <c r="T41" t="s">
        <v>34</v>
      </c>
      <c r="U41" t="s">
        <v>63</v>
      </c>
      <c r="V41" t="s">
        <v>179</v>
      </c>
      <c r="W41" t="s">
        <v>36</v>
      </c>
    </row>
    <row r="42" spans="1:23" x14ac:dyDescent="0.25">
      <c r="A42">
        <v>41</v>
      </c>
      <c r="B42" t="s">
        <v>180</v>
      </c>
      <c r="C42" s="1">
        <f>DATEVALUE("29/10/1957")</f>
        <v>21122</v>
      </c>
      <c r="D42" t="s">
        <v>181</v>
      </c>
      <c r="E42">
        <v>21</v>
      </c>
      <c r="F42">
        <v>10</v>
      </c>
      <c r="G42">
        <v>11</v>
      </c>
      <c r="H42" t="s">
        <v>118</v>
      </c>
      <c r="I42" s="1">
        <f>DATEVALUE("23/07/2026")</f>
        <v>46226</v>
      </c>
      <c r="J42" s="1">
        <f>DATEVALUE("27/07/2026")</f>
        <v>46230</v>
      </c>
      <c r="K42" t="s">
        <v>26</v>
      </c>
      <c r="L42">
        <v>904602</v>
      </c>
      <c r="M42" t="s">
        <v>59</v>
      </c>
      <c r="N42" t="s">
        <v>182</v>
      </c>
      <c r="O42" t="s">
        <v>29</v>
      </c>
      <c r="P42" t="s">
        <v>70</v>
      </c>
      <c r="Q42" t="s">
        <v>31</v>
      </c>
      <c r="R42" t="s">
        <v>32</v>
      </c>
      <c r="S42" t="s">
        <v>33</v>
      </c>
      <c r="T42" t="s">
        <v>34</v>
      </c>
      <c r="U42" t="s">
        <v>59</v>
      </c>
      <c r="V42" t="s">
        <v>182</v>
      </c>
      <c r="W42" t="s">
        <v>36</v>
      </c>
    </row>
    <row r="43" spans="1:23" x14ac:dyDescent="0.25">
      <c r="A43">
        <v>42</v>
      </c>
      <c r="B43" t="s">
        <v>183</v>
      </c>
      <c r="C43" s="1">
        <f>DATEVALUE("08/02/1930")</f>
        <v>10997</v>
      </c>
      <c r="D43" t="s">
        <v>184</v>
      </c>
      <c r="E43">
        <v>21</v>
      </c>
      <c r="F43">
        <v>9</v>
      </c>
      <c r="G43">
        <v>12</v>
      </c>
      <c r="H43" t="s">
        <v>118</v>
      </c>
      <c r="I43" s="1">
        <f>DATEVALUE("19/04/2023")</f>
        <v>45035</v>
      </c>
      <c r="J43" s="1">
        <f>DATEVALUE("13/02/2025")</f>
        <v>45701</v>
      </c>
      <c r="K43" t="s">
        <v>26</v>
      </c>
      <c r="L43">
        <v>634513</v>
      </c>
      <c r="M43" t="s">
        <v>104</v>
      </c>
      <c r="N43" t="s">
        <v>185</v>
      </c>
      <c r="O43" t="s">
        <v>29</v>
      </c>
      <c r="P43" t="s">
        <v>70</v>
      </c>
      <c r="Q43" t="s">
        <v>31</v>
      </c>
      <c r="R43" t="s">
        <v>32</v>
      </c>
      <c r="S43" t="s">
        <v>33</v>
      </c>
      <c r="T43" t="s">
        <v>34</v>
      </c>
      <c r="U43" t="s">
        <v>104</v>
      </c>
      <c r="V43" t="s">
        <v>185</v>
      </c>
      <c r="W43" t="s">
        <v>36</v>
      </c>
    </row>
    <row r="44" spans="1:23" x14ac:dyDescent="0.25">
      <c r="A44">
        <v>43</v>
      </c>
      <c r="B44" t="s">
        <v>186</v>
      </c>
      <c r="C44" s="1">
        <f>DATEVALUE("25/07/1938")</f>
        <v>14086</v>
      </c>
      <c r="D44" t="s">
        <v>187</v>
      </c>
      <c r="E44">
        <v>21</v>
      </c>
      <c r="F44">
        <v>9</v>
      </c>
      <c r="G44">
        <v>12</v>
      </c>
      <c r="H44" t="s">
        <v>118</v>
      </c>
      <c r="I44" s="1">
        <f>DATEVALUE("27/05/2024")</f>
        <v>45439</v>
      </c>
      <c r="J44" s="1">
        <f>DATEVALUE("01/07/2024")</f>
        <v>45474</v>
      </c>
      <c r="K44" t="s">
        <v>26</v>
      </c>
      <c r="L44">
        <v>667315</v>
      </c>
      <c r="M44" t="s">
        <v>188</v>
      </c>
      <c r="N44" t="s">
        <v>189</v>
      </c>
      <c r="O44" t="s">
        <v>94</v>
      </c>
      <c r="P44" t="s">
        <v>42</v>
      </c>
      <c r="Q44" t="s">
        <v>31</v>
      </c>
      <c r="R44" t="s">
        <v>32</v>
      </c>
      <c r="S44" t="s">
        <v>33</v>
      </c>
      <c r="T44" t="s">
        <v>34</v>
      </c>
      <c r="U44" t="s">
        <v>188</v>
      </c>
      <c r="V44" t="s">
        <v>189</v>
      </c>
      <c r="W44" t="s">
        <v>36</v>
      </c>
    </row>
    <row r="45" spans="1:23" x14ac:dyDescent="0.25">
      <c r="A45">
        <v>44</v>
      </c>
      <c r="B45" t="s">
        <v>190</v>
      </c>
      <c r="C45" s="1">
        <f>DATEVALUE("13/05/1946")</f>
        <v>16935</v>
      </c>
      <c r="D45" t="s">
        <v>191</v>
      </c>
      <c r="E45">
        <v>21</v>
      </c>
      <c r="F45">
        <v>9</v>
      </c>
      <c r="G45">
        <v>12</v>
      </c>
      <c r="H45" t="s">
        <v>118</v>
      </c>
      <c r="I45" s="1">
        <f>DATEVALUE("16/08/2024")</f>
        <v>45520</v>
      </c>
      <c r="J45" s="1">
        <f>DATEVALUE("27/07/2026")</f>
        <v>46230</v>
      </c>
      <c r="K45" t="s">
        <v>26</v>
      </c>
      <c r="L45">
        <v>776968</v>
      </c>
      <c r="M45" t="s">
        <v>51</v>
      </c>
      <c r="N45" t="s">
        <v>192</v>
      </c>
      <c r="O45" t="s">
        <v>94</v>
      </c>
      <c r="P45" t="s">
        <v>42</v>
      </c>
      <c r="Q45" t="s">
        <v>31</v>
      </c>
      <c r="R45" t="s">
        <v>32</v>
      </c>
      <c r="S45" t="s">
        <v>33</v>
      </c>
      <c r="T45" t="s">
        <v>34</v>
      </c>
      <c r="U45" t="s">
        <v>51</v>
      </c>
      <c r="V45" t="s">
        <v>192</v>
      </c>
      <c r="W45" t="s">
        <v>36</v>
      </c>
    </row>
    <row r="46" spans="1:23" x14ac:dyDescent="0.25">
      <c r="A46">
        <v>45</v>
      </c>
      <c r="B46" t="s">
        <v>193</v>
      </c>
      <c r="C46" s="1">
        <f>DATEVALUE("19/06/1951")</f>
        <v>18798</v>
      </c>
      <c r="D46" t="s">
        <v>194</v>
      </c>
      <c r="E46">
        <v>21</v>
      </c>
      <c r="F46">
        <v>9</v>
      </c>
      <c r="G46">
        <v>12</v>
      </c>
      <c r="H46" t="s">
        <v>118</v>
      </c>
      <c r="I46" s="1">
        <f>DATEVALUE("30/03/2026")</f>
        <v>46111</v>
      </c>
      <c r="J46" s="1">
        <f>DATEVALUE("09/04/2026")</f>
        <v>46121</v>
      </c>
      <c r="K46" t="s">
        <v>26</v>
      </c>
      <c r="L46">
        <v>817802</v>
      </c>
      <c r="M46" t="s">
        <v>160</v>
      </c>
      <c r="N46" t="s">
        <v>56</v>
      </c>
      <c r="O46" t="s">
        <v>94</v>
      </c>
      <c r="P46" t="s">
        <v>70</v>
      </c>
      <c r="Q46" t="s">
        <v>31</v>
      </c>
      <c r="R46" t="s">
        <v>32</v>
      </c>
      <c r="S46" t="s">
        <v>33</v>
      </c>
      <c r="T46" t="s">
        <v>34</v>
      </c>
      <c r="U46" t="s">
        <v>160</v>
      </c>
      <c r="V46" t="s">
        <v>56</v>
      </c>
      <c r="W46" t="s">
        <v>36</v>
      </c>
    </row>
    <row r="47" spans="1:23" x14ac:dyDescent="0.25">
      <c r="A47">
        <v>46</v>
      </c>
      <c r="B47" t="s">
        <v>195</v>
      </c>
      <c r="C47" s="1">
        <f>DATEVALUE("03/06/1952")</f>
        <v>19148</v>
      </c>
      <c r="D47" t="s">
        <v>196</v>
      </c>
      <c r="E47">
        <v>21</v>
      </c>
      <c r="F47">
        <v>9</v>
      </c>
      <c r="G47">
        <v>12</v>
      </c>
      <c r="H47" t="s">
        <v>118</v>
      </c>
      <c r="I47" s="1">
        <f>DATEVALUE("14/05/2026")</f>
        <v>46156</v>
      </c>
      <c r="J47" s="1">
        <f>DATEVALUE("08/06/2026")</f>
        <v>46181</v>
      </c>
      <c r="K47" t="s">
        <v>26</v>
      </c>
      <c r="L47">
        <v>882125</v>
      </c>
      <c r="M47" t="s">
        <v>63</v>
      </c>
      <c r="N47" t="s">
        <v>197</v>
      </c>
      <c r="O47" t="s">
        <v>29</v>
      </c>
      <c r="P47" t="s">
        <v>42</v>
      </c>
      <c r="Q47" t="s">
        <v>31</v>
      </c>
      <c r="R47" t="s">
        <v>32</v>
      </c>
      <c r="S47" t="s">
        <v>33</v>
      </c>
      <c r="T47" t="s">
        <v>34</v>
      </c>
      <c r="U47" t="s">
        <v>188</v>
      </c>
      <c r="V47" t="s">
        <v>198</v>
      </c>
      <c r="W47" t="s">
        <v>36</v>
      </c>
    </row>
    <row r="48" spans="1:23" x14ac:dyDescent="0.25">
      <c r="A48">
        <v>47</v>
      </c>
      <c r="B48" t="s">
        <v>199</v>
      </c>
      <c r="C48" s="1">
        <f>DATEVALUE("30/01/1933")</f>
        <v>12084</v>
      </c>
      <c r="D48" t="s">
        <v>200</v>
      </c>
      <c r="E48">
        <v>20</v>
      </c>
      <c r="F48">
        <v>14</v>
      </c>
      <c r="G48">
        <v>6</v>
      </c>
      <c r="H48" t="s">
        <v>39</v>
      </c>
      <c r="I48" s="1">
        <f>DATEVALUE("24/04/2025")</f>
        <v>45771</v>
      </c>
      <c r="J48" s="1">
        <f>DATEVALUE("08/09/2025")</f>
        <v>45908</v>
      </c>
      <c r="K48" t="s">
        <v>26</v>
      </c>
      <c r="L48">
        <v>661433</v>
      </c>
      <c r="M48" t="s">
        <v>137</v>
      </c>
      <c r="N48" t="s">
        <v>201</v>
      </c>
      <c r="O48" t="s">
        <v>29</v>
      </c>
      <c r="P48" t="s">
        <v>42</v>
      </c>
      <c r="Q48" t="s">
        <v>31</v>
      </c>
      <c r="R48" t="s">
        <v>32</v>
      </c>
      <c r="S48" t="s">
        <v>33</v>
      </c>
      <c r="T48" t="s">
        <v>34</v>
      </c>
      <c r="U48" t="s">
        <v>137</v>
      </c>
      <c r="V48" t="s">
        <v>202</v>
      </c>
      <c r="W48" t="s">
        <v>36</v>
      </c>
    </row>
    <row r="49" spans="1:23" x14ac:dyDescent="0.25">
      <c r="A49">
        <v>48</v>
      </c>
      <c r="B49" t="s">
        <v>203</v>
      </c>
      <c r="C49" s="1">
        <f>DATEVALUE("22/07/1937")</f>
        <v>13718</v>
      </c>
      <c r="D49" t="s">
        <v>204</v>
      </c>
      <c r="E49">
        <v>20</v>
      </c>
      <c r="F49">
        <v>14</v>
      </c>
      <c r="G49">
        <v>6</v>
      </c>
      <c r="H49" t="s">
        <v>39</v>
      </c>
      <c r="I49" s="1">
        <f>DATEVALUE("14/08/2025")</f>
        <v>45883</v>
      </c>
      <c r="J49" s="1">
        <f>DATEVALUE("20/10/2025")</f>
        <v>45950</v>
      </c>
      <c r="K49" t="s">
        <v>26</v>
      </c>
      <c r="L49">
        <v>844810</v>
      </c>
      <c r="M49" t="s">
        <v>205</v>
      </c>
      <c r="N49" t="s">
        <v>206</v>
      </c>
      <c r="O49" t="s">
        <v>29</v>
      </c>
      <c r="P49" t="s">
        <v>42</v>
      </c>
      <c r="Q49" t="s">
        <v>31</v>
      </c>
      <c r="R49" t="s">
        <v>32</v>
      </c>
      <c r="S49" t="s">
        <v>33</v>
      </c>
      <c r="T49" t="s">
        <v>34</v>
      </c>
      <c r="U49" t="s">
        <v>207</v>
      </c>
      <c r="V49" t="s">
        <v>208</v>
      </c>
      <c r="W49" t="s">
        <v>36</v>
      </c>
    </row>
    <row r="50" spans="1:23" x14ac:dyDescent="0.25">
      <c r="A50">
        <v>49</v>
      </c>
      <c r="B50" t="s">
        <v>209</v>
      </c>
      <c r="C50" s="1">
        <f>DATEVALUE("05/01/1941")</f>
        <v>14981</v>
      </c>
      <c r="D50" t="s">
        <v>210</v>
      </c>
      <c r="E50">
        <v>20</v>
      </c>
      <c r="F50">
        <v>13</v>
      </c>
      <c r="G50">
        <v>7</v>
      </c>
      <c r="H50" t="s">
        <v>25</v>
      </c>
      <c r="I50" s="1">
        <f>DATEVALUE("18/12/2025")</f>
        <v>46009</v>
      </c>
      <c r="J50" s="1">
        <f>DATEVALUE("09/03/2026")</f>
        <v>46090</v>
      </c>
      <c r="K50" t="s">
        <v>26</v>
      </c>
      <c r="L50">
        <v>824365</v>
      </c>
      <c r="M50" t="s">
        <v>55</v>
      </c>
      <c r="N50" t="s">
        <v>211</v>
      </c>
      <c r="O50" t="s">
        <v>29</v>
      </c>
      <c r="P50" t="s">
        <v>42</v>
      </c>
      <c r="Q50" t="s">
        <v>31</v>
      </c>
      <c r="R50" t="s">
        <v>32</v>
      </c>
      <c r="S50" t="s">
        <v>33</v>
      </c>
      <c r="T50" t="s">
        <v>34</v>
      </c>
      <c r="U50" t="s">
        <v>55</v>
      </c>
      <c r="V50" t="s">
        <v>56</v>
      </c>
      <c r="W50" t="s">
        <v>36</v>
      </c>
    </row>
    <row r="51" spans="1:23" x14ac:dyDescent="0.25">
      <c r="A51">
        <v>50</v>
      </c>
      <c r="B51" t="s">
        <v>212</v>
      </c>
      <c r="C51" s="1">
        <f>DATEVALUE("27/08/1949")</f>
        <v>18137</v>
      </c>
      <c r="D51" t="s">
        <v>213</v>
      </c>
      <c r="E51">
        <v>20</v>
      </c>
      <c r="F51">
        <v>12</v>
      </c>
      <c r="G51">
        <v>8</v>
      </c>
      <c r="H51" t="s">
        <v>25</v>
      </c>
      <c r="I51" s="1">
        <f>DATEVALUE("07/11/2023")</f>
        <v>45237</v>
      </c>
      <c r="J51" s="1">
        <f>DATEVALUE("07/12/2023")</f>
        <v>45267</v>
      </c>
      <c r="K51" t="s">
        <v>26</v>
      </c>
      <c r="L51">
        <v>717584</v>
      </c>
      <c r="M51" t="s">
        <v>75</v>
      </c>
      <c r="N51" t="s">
        <v>214</v>
      </c>
      <c r="O51" t="s">
        <v>90</v>
      </c>
      <c r="P51" t="s">
        <v>70</v>
      </c>
      <c r="Q51" t="s">
        <v>31</v>
      </c>
      <c r="R51" t="s">
        <v>32</v>
      </c>
      <c r="S51" t="s">
        <v>33</v>
      </c>
      <c r="T51" t="s">
        <v>34</v>
      </c>
      <c r="U51" t="s">
        <v>75</v>
      </c>
      <c r="V51" t="s">
        <v>214</v>
      </c>
      <c r="W51" t="s">
        <v>36</v>
      </c>
    </row>
    <row r="52" spans="1:23" x14ac:dyDescent="0.25">
      <c r="A52">
        <v>51</v>
      </c>
      <c r="B52" t="s">
        <v>215</v>
      </c>
      <c r="C52" s="1">
        <f>DATEVALUE("05/02/1942")</f>
        <v>15377</v>
      </c>
      <c r="D52" t="s">
        <v>216</v>
      </c>
      <c r="E52">
        <v>20</v>
      </c>
      <c r="F52">
        <v>12</v>
      </c>
      <c r="G52">
        <v>8</v>
      </c>
      <c r="H52" t="s">
        <v>25</v>
      </c>
      <c r="I52" s="1">
        <f>DATEVALUE("24/12/2024")</f>
        <v>45650</v>
      </c>
      <c r="J52" s="1">
        <f>DATEVALUE("10/02/2025")</f>
        <v>45698</v>
      </c>
      <c r="K52" t="s">
        <v>26</v>
      </c>
      <c r="L52">
        <v>748672</v>
      </c>
      <c r="M52" t="s">
        <v>104</v>
      </c>
      <c r="N52" t="s">
        <v>217</v>
      </c>
      <c r="O52" t="s">
        <v>94</v>
      </c>
      <c r="P52" t="s">
        <v>70</v>
      </c>
      <c r="Q52" t="s">
        <v>31</v>
      </c>
      <c r="R52" t="s">
        <v>32</v>
      </c>
      <c r="S52" t="s">
        <v>33</v>
      </c>
      <c r="T52" t="s">
        <v>34</v>
      </c>
      <c r="U52" t="s">
        <v>104</v>
      </c>
      <c r="V52" t="s">
        <v>217</v>
      </c>
      <c r="W52" t="s">
        <v>36</v>
      </c>
    </row>
    <row r="53" spans="1:23" x14ac:dyDescent="0.25">
      <c r="A53">
        <v>52</v>
      </c>
      <c r="B53" t="s">
        <v>218</v>
      </c>
      <c r="C53" s="1">
        <f>DATEVALUE("27/11/1939")</f>
        <v>14576</v>
      </c>
      <c r="D53" t="s">
        <v>219</v>
      </c>
      <c r="E53">
        <v>20</v>
      </c>
      <c r="F53">
        <v>12</v>
      </c>
      <c r="G53">
        <v>8</v>
      </c>
      <c r="H53" t="s">
        <v>25</v>
      </c>
      <c r="I53" s="1">
        <f>DATEVALUE("17/07/2025")</f>
        <v>45855</v>
      </c>
      <c r="J53" s="1">
        <f>DATEVALUE("08/09/2025")</f>
        <v>45908</v>
      </c>
      <c r="K53" t="s">
        <v>26</v>
      </c>
      <c r="L53">
        <v>672626</v>
      </c>
      <c r="M53" t="s">
        <v>59</v>
      </c>
      <c r="N53" t="s">
        <v>220</v>
      </c>
      <c r="O53" t="s">
        <v>29</v>
      </c>
      <c r="P53" t="s">
        <v>42</v>
      </c>
      <c r="Q53" t="s">
        <v>31</v>
      </c>
      <c r="R53" t="s">
        <v>32</v>
      </c>
      <c r="S53" t="s">
        <v>33</v>
      </c>
      <c r="T53" t="s">
        <v>34</v>
      </c>
      <c r="U53" t="s">
        <v>59</v>
      </c>
      <c r="V53" t="s">
        <v>220</v>
      </c>
      <c r="W53" t="s">
        <v>36</v>
      </c>
    </row>
    <row r="54" spans="1:23" x14ac:dyDescent="0.25">
      <c r="A54">
        <v>53</v>
      </c>
      <c r="B54" t="s">
        <v>221</v>
      </c>
      <c r="C54" s="1">
        <f>DATEVALUE("24/04/1934")</f>
        <v>12533</v>
      </c>
      <c r="D54" t="s">
        <v>222</v>
      </c>
      <c r="E54">
        <v>20</v>
      </c>
      <c r="F54">
        <v>12</v>
      </c>
      <c r="G54">
        <v>8</v>
      </c>
      <c r="H54" t="s">
        <v>25</v>
      </c>
      <c r="I54" s="1">
        <f>DATEVALUE("02/04/2026")</f>
        <v>46114</v>
      </c>
      <c r="J54" s="1">
        <f>DATEVALUE("22/06/2026")</f>
        <v>46195</v>
      </c>
      <c r="K54" t="s">
        <v>26</v>
      </c>
      <c r="L54">
        <v>468456</v>
      </c>
      <c r="M54" t="s">
        <v>137</v>
      </c>
      <c r="N54" t="s">
        <v>223</v>
      </c>
      <c r="O54" t="s">
        <v>29</v>
      </c>
      <c r="P54" t="s">
        <v>42</v>
      </c>
      <c r="Q54" t="s">
        <v>31</v>
      </c>
      <c r="R54" t="s">
        <v>32</v>
      </c>
      <c r="S54" t="s">
        <v>33</v>
      </c>
      <c r="T54" t="s">
        <v>34</v>
      </c>
      <c r="U54" t="s">
        <v>137</v>
      </c>
      <c r="V54" t="s">
        <v>223</v>
      </c>
      <c r="W54" t="s">
        <v>36</v>
      </c>
    </row>
    <row r="55" spans="1:23" x14ac:dyDescent="0.25">
      <c r="A55">
        <v>54</v>
      </c>
      <c r="B55" t="s">
        <v>224</v>
      </c>
      <c r="C55" s="1">
        <f>DATEVALUE("26/07/1940")</f>
        <v>14818</v>
      </c>
      <c r="D55" t="s">
        <v>225</v>
      </c>
      <c r="E55">
        <v>20</v>
      </c>
      <c r="F55">
        <v>11</v>
      </c>
      <c r="G55">
        <v>9</v>
      </c>
      <c r="H55" t="s">
        <v>67</v>
      </c>
      <c r="I55" s="1">
        <f>DATEVALUE("31/05/2019")</f>
        <v>43616</v>
      </c>
      <c r="J55" s="1">
        <f>DATEVALUE("26/01/2026")</f>
        <v>46048</v>
      </c>
      <c r="K55" t="s">
        <v>26</v>
      </c>
      <c r="L55">
        <v>452335</v>
      </c>
      <c r="M55" t="s">
        <v>59</v>
      </c>
      <c r="N55" t="s">
        <v>226</v>
      </c>
      <c r="O55" t="s">
        <v>29</v>
      </c>
      <c r="P55" t="s">
        <v>42</v>
      </c>
      <c r="Q55" t="s">
        <v>31</v>
      </c>
      <c r="R55" t="s">
        <v>32</v>
      </c>
      <c r="S55" t="s">
        <v>33</v>
      </c>
      <c r="T55" t="s">
        <v>34</v>
      </c>
      <c r="U55" t="s">
        <v>59</v>
      </c>
      <c r="V55" t="s">
        <v>226</v>
      </c>
      <c r="W55" t="s">
        <v>36</v>
      </c>
    </row>
    <row r="56" spans="1:23" x14ac:dyDescent="0.25">
      <c r="A56">
        <v>55</v>
      </c>
      <c r="B56" t="s">
        <v>227</v>
      </c>
      <c r="C56" s="1">
        <f>DATEVALUE("25/11/1943")</f>
        <v>16035</v>
      </c>
      <c r="D56" t="s">
        <v>228</v>
      </c>
      <c r="E56">
        <v>20</v>
      </c>
      <c r="F56">
        <v>11</v>
      </c>
      <c r="G56">
        <v>9</v>
      </c>
      <c r="H56" t="s">
        <v>67</v>
      </c>
      <c r="I56" s="1">
        <f>DATEVALUE("28/03/2024")</f>
        <v>45379</v>
      </c>
      <c r="J56" s="1">
        <f>DATEVALUE("06/05/2024")</f>
        <v>45418</v>
      </c>
      <c r="K56" t="s">
        <v>26</v>
      </c>
      <c r="L56">
        <v>692780</v>
      </c>
      <c r="M56" t="s">
        <v>229</v>
      </c>
      <c r="N56" t="s">
        <v>230</v>
      </c>
      <c r="O56" t="s">
        <v>29</v>
      </c>
      <c r="P56" t="s">
        <v>42</v>
      </c>
      <c r="Q56" t="s">
        <v>31</v>
      </c>
      <c r="R56" t="s">
        <v>32</v>
      </c>
      <c r="S56" t="s">
        <v>33</v>
      </c>
      <c r="T56" t="s">
        <v>34</v>
      </c>
      <c r="U56" t="s">
        <v>229</v>
      </c>
      <c r="V56" t="s">
        <v>230</v>
      </c>
      <c r="W56" t="s">
        <v>36</v>
      </c>
    </row>
    <row r="57" spans="1:23" x14ac:dyDescent="0.25">
      <c r="A57">
        <v>56</v>
      </c>
      <c r="B57" t="s">
        <v>231</v>
      </c>
      <c r="C57" s="1">
        <f>DATEVALUE("25/05/1936")</f>
        <v>13295</v>
      </c>
      <c r="D57" t="s">
        <v>232</v>
      </c>
      <c r="E57">
        <v>20</v>
      </c>
      <c r="F57">
        <v>10</v>
      </c>
      <c r="G57">
        <v>10</v>
      </c>
      <c r="H57" t="s">
        <v>118</v>
      </c>
      <c r="I57" s="1">
        <f>DATEVALUE("07/07/2023")</f>
        <v>45114</v>
      </c>
      <c r="J57" s="1">
        <f>DATEVALUE("02/08/2023")</f>
        <v>45140</v>
      </c>
      <c r="K57" t="s">
        <v>26</v>
      </c>
      <c r="L57">
        <v>653865</v>
      </c>
      <c r="M57" t="s">
        <v>59</v>
      </c>
      <c r="N57" t="s">
        <v>233</v>
      </c>
      <c r="O57" t="s">
        <v>90</v>
      </c>
      <c r="P57" t="s">
        <v>162</v>
      </c>
      <c r="Q57" t="s">
        <v>31</v>
      </c>
      <c r="R57" t="s">
        <v>32</v>
      </c>
      <c r="S57" t="s">
        <v>33</v>
      </c>
      <c r="T57" t="s">
        <v>34</v>
      </c>
      <c r="U57" t="s">
        <v>59</v>
      </c>
      <c r="V57" t="s">
        <v>233</v>
      </c>
      <c r="W57" t="s">
        <v>36</v>
      </c>
    </row>
    <row r="58" spans="1:23" x14ac:dyDescent="0.25">
      <c r="A58">
        <v>57</v>
      </c>
      <c r="B58" t="s">
        <v>234</v>
      </c>
      <c r="C58" s="1">
        <f>DATEVALUE("03/03/1951")</f>
        <v>18690</v>
      </c>
      <c r="D58" t="s">
        <v>235</v>
      </c>
      <c r="E58">
        <v>20</v>
      </c>
      <c r="F58">
        <v>10</v>
      </c>
      <c r="G58">
        <v>10</v>
      </c>
      <c r="H58" t="s">
        <v>118</v>
      </c>
      <c r="I58" s="1">
        <f>DATEVALUE("28/01/2025")</f>
        <v>45685</v>
      </c>
      <c r="J58" s="1">
        <f>DATEVALUE("24/02/2025")</f>
        <v>45712</v>
      </c>
      <c r="K58" t="s">
        <v>26</v>
      </c>
      <c r="L58">
        <v>804606</v>
      </c>
      <c r="M58" t="s">
        <v>45</v>
      </c>
      <c r="N58" t="s">
        <v>46</v>
      </c>
      <c r="O58" t="s">
        <v>236</v>
      </c>
      <c r="P58" t="s">
        <v>42</v>
      </c>
      <c r="Q58" t="s">
        <v>31</v>
      </c>
      <c r="R58" t="s">
        <v>32</v>
      </c>
      <c r="S58" t="s">
        <v>33</v>
      </c>
      <c r="T58" t="s">
        <v>34</v>
      </c>
      <c r="U58" t="s">
        <v>45</v>
      </c>
      <c r="V58" t="s">
        <v>46</v>
      </c>
      <c r="W58" t="s">
        <v>36</v>
      </c>
    </row>
    <row r="59" spans="1:23" x14ac:dyDescent="0.25">
      <c r="A59">
        <v>58</v>
      </c>
      <c r="B59" t="s">
        <v>237</v>
      </c>
      <c r="C59" s="1">
        <f>DATEVALUE("17/05/1944")</f>
        <v>16209</v>
      </c>
      <c r="D59" t="s">
        <v>238</v>
      </c>
      <c r="E59">
        <v>20</v>
      </c>
      <c r="F59">
        <v>10</v>
      </c>
      <c r="G59">
        <v>10</v>
      </c>
      <c r="H59" t="s">
        <v>118</v>
      </c>
      <c r="I59" s="1">
        <f>DATEVALUE("03/04/2025")</f>
        <v>45750</v>
      </c>
      <c r="J59" s="1">
        <f>DATEVALUE("26/01/2026")</f>
        <v>46048</v>
      </c>
      <c r="K59" t="s">
        <v>26</v>
      </c>
      <c r="L59">
        <v>828488</v>
      </c>
      <c r="M59" t="s">
        <v>104</v>
      </c>
      <c r="N59" t="s">
        <v>239</v>
      </c>
      <c r="O59" t="s">
        <v>29</v>
      </c>
      <c r="P59" t="s">
        <v>42</v>
      </c>
      <c r="Q59" t="s">
        <v>31</v>
      </c>
      <c r="R59" t="s">
        <v>32</v>
      </c>
      <c r="S59" t="s">
        <v>33</v>
      </c>
      <c r="T59" t="s">
        <v>34</v>
      </c>
      <c r="U59" t="s">
        <v>104</v>
      </c>
      <c r="V59" t="s">
        <v>239</v>
      </c>
      <c r="W59" t="s">
        <v>36</v>
      </c>
    </row>
    <row r="60" spans="1:23" x14ac:dyDescent="0.25">
      <c r="A60">
        <v>59</v>
      </c>
      <c r="B60" t="s">
        <v>240</v>
      </c>
      <c r="C60" s="1">
        <f>DATEVALUE("18/10/1943")</f>
        <v>15997</v>
      </c>
      <c r="D60" t="s">
        <v>241</v>
      </c>
      <c r="E60">
        <v>20</v>
      </c>
      <c r="F60">
        <v>10</v>
      </c>
      <c r="G60">
        <v>10</v>
      </c>
      <c r="H60" t="s">
        <v>118</v>
      </c>
      <c r="I60" s="1">
        <f>DATEVALUE("22/05/2025")</f>
        <v>45799</v>
      </c>
      <c r="J60" s="1">
        <f>DATEVALUE("07/07/2025")</f>
        <v>45845</v>
      </c>
      <c r="K60" t="s">
        <v>26</v>
      </c>
      <c r="L60">
        <v>744981</v>
      </c>
      <c r="M60" t="s">
        <v>104</v>
      </c>
      <c r="N60" t="s">
        <v>217</v>
      </c>
      <c r="O60" t="s">
        <v>29</v>
      </c>
      <c r="P60" t="s">
        <v>42</v>
      </c>
      <c r="Q60" t="s">
        <v>31</v>
      </c>
      <c r="R60" t="s">
        <v>32</v>
      </c>
      <c r="S60" t="s">
        <v>33</v>
      </c>
      <c r="T60" t="s">
        <v>34</v>
      </c>
      <c r="U60" t="s">
        <v>104</v>
      </c>
      <c r="V60" t="s">
        <v>217</v>
      </c>
      <c r="W60" t="s">
        <v>36</v>
      </c>
    </row>
    <row r="61" spans="1:23" x14ac:dyDescent="0.25">
      <c r="A61">
        <v>60</v>
      </c>
      <c r="B61" t="s">
        <v>242</v>
      </c>
      <c r="C61" s="1">
        <f>DATEVALUE("11/08/1946")</f>
        <v>17025</v>
      </c>
      <c r="D61" t="s">
        <v>243</v>
      </c>
      <c r="E61">
        <v>20</v>
      </c>
      <c r="F61">
        <v>10</v>
      </c>
      <c r="G61">
        <v>10</v>
      </c>
      <c r="H61" t="s">
        <v>118</v>
      </c>
      <c r="I61" s="1">
        <f>DATEVALUE("10/10/2025")</f>
        <v>45940</v>
      </c>
      <c r="J61" s="1">
        <f>DATEVALUE("01/12/2025")</f>
        <v>45992</v>
      </c>
      <c r="K61" t="s">
        <v>26</v>
      </c>
      <c r="L61">
        <v>855519</v>
      </c>
      <c r="M61" t="s">
        <v>59</v>
      </c>
      <c r="N61" t="s">
        <v>244</v>
      </c>
      <c r="O61" t="s">
        <v>29</v>
      </c>
      <c r="P61" t="s">
        <v>42</v>
      </c>
      <c r="Q61" t="s">
        <v>31</v>
      </c>
      <c r="R61" t="s">
        <v>32</v>
      </c>
      <c r="S61" t="s">
        <v>33</v>
      </c>
      <c r="T61" t="s">
        <v>34</v>
      </c>
      <c r="U61" t="s">
        <v>59</v>
      </c>
      <c r="V61" t="s">
        <v>244</v>
      </c>
      <c r="W61" t="s">
        <v>36</v>
      </c>
    </row>
    <row r="62" spans="1:23" x14ac:dyDescent="0.25">
      <c r="A62">
        <v>61</v>
      </c>
      <c r="B62" t="s">
        <v>245</v>
      </c>
      <c r="C62" s="1">
        <f>DATEVALUE("10/11/1937")</f>
        <v>13829</v>
      </c>
      <c r="D62" t="s">
        <v>246</v>
      </c>
      <c r="E62">
        <v>20</v>
      </c>
      <c r="F62">
        <v>10</v>
      </c>
      <c r="G62">
        <v>10</v>
      </c>
      <c r="H62" t="s">
        <v>118</v>
      </c>
      <c r="I62" s="1">
        <f>DATEVALUE("13/10/2025")</f>
        <v>45943</v>
      </c>
      <c r="J62" s="1">
        <f>DATEVALUE("01/12/2025")</f>
        <v>45992</v>
      </c>
      <c r="K62" t="s">
        <v>26</v>
      </c>
      <c r="L62">
        <v>856688</v>
      </c>
      <c r="M62" t="s">
        <v>247</v>
      </c>
      <c r="N62" t="s">
        <v>248</v>
      </c>
      <c r="O62" t="s">
        <v>29</v>
      </c>
      <c r="P62" t="s">
        <v>42</v>
      </c>
      <c r="Q62" t="s">
        <v>31</v>
      </c>
      <c r="R62" t="s">
        <v>32</v>
      </c>
      <c r="S62" t="s">
        <v>33</v>
      </c>
      <c r="T62" t="s">
        <v>34</v>
      </c>
      <c r="U62" t="s">
        <v>247</v>
      </c>
      <c r="V62" t="s">
        <v>248</v>
      </c>
      <c r="W62" t="s">
        <v>36</v>
      </c>
    </row>
    <row r="63" spans="1:23" x14ac:dyDescent="0.25">
      <c r="A63">
        <v>62</v>
      </c>
      <c r="B63" t="s">
        <v>249</v>
      </c>
      <c r="C63" s="1">
        <f>DATEVALUE("22/05/1939")</f>
        <v>14387</v>
      </c>
      <c r="D63" t="s">
        <v>250</v>
      </c>
      <c r="E63">
        <v>20</v>
      </c>
      <c r="F63">
        <v>10</v>
      </c>
      <c r="G63">
        <v>10</v>
      </c>
      <c r="H63" t="s">
        <v>118</v>
      </c>
      <c r="I63" s="1">
        <f>DATEVALUE("30/04/2026")</f>
        <v>46142</v>
      </c>
      <c r="J63" s="1">
        <f>DATEVALUE("22/06/2026")</f>
        <v>46195</v>
      </c>
      <c r="K63" t="s">
        <v>26</v>
      </c>
      <c r="L63">
        <v>897219</v>
      </c>
      <c r="M63" t="s">
        <v>85</v>
      </c>
      <c r="N63" t="s">
        <v>251</v>
      </c>
      <c r="O63" t="s">
        <v>29</v>
      </c>
      <c r="P63" t="s">
        <v>42</v>
      </c>
      <c r="Q63" t="s">
        <v>31</v>
      </c>
      <c r="R63" t="s">
        <v>32</v>
      </c>
      <c r="S63" t="s">
        <v>33</v>
      </c>
      <c r="T63" t="s">
        <v>34</v>
      </c>
      <c r="U63" t="s">
        <v>85</v>
      </c>
      <c r="V63" t="s">
        <v>251</v>
      </c>
      <c r="W63" t="s">
        <v>36</v>
      </c>
    </row>
    <row r="64" spans="1:23" x14ac:dyDescent="0.25">
      <c r="A64">
        <v>63</v>
      </c>
      <c r="B64" t="s">
        <v>252</v>
      </c>
      <c r="C64" s="1">
        <f>DATEVALUE("19/01/1931")</f>
        <v>11342</v>
      </c>
      <c r="D64" t="s">
        <v>253</v>
      </c>
      <c r="E64">
        <v>20</v>
      </c>
      <c r="F64">
        <v>9</v>
      </c>
      <c r="G64">
        <v>11</v>
      </c>
      <c r="H64" t="s">
        <v>118</v>
      </c>
      <c r="I64" s="1">
        <f>DATEVALUE("29/04/2025")</f>
        <v>45776</v>
      </c>
      <c r="J64" s="1">
        <f>DATEVALUE("23/06/2025")</f>
        <v>45831</v>
      </c>
      <c r="K64" t="s">
        <v>26</v>
      </c>
      <c r="L64">
        <v>835267</v>
      </c>
      <c r="M64" t="s">
        <v>104</v>
      </c>
      <c r="N64" t="s">
        <v>254</v>
      </c>
      <c r="O64" t="s">
        <v>29</v>
      </c>
      <c r="P64" t="s">
        <v>42</v>
      </c>
      <c r="Q64" t="s">
        <v>31</v>
      </c>
      <c r="R64" t="s">
        <v>32</v>
      </c>
      <c r="S64" t="s">
        <v>33</v>
      </c>
      <c r="T64" t="s">
        <v>34</v>
      </c>
      <c r="U64" t="s">
        <v>104</v>
      </c>
      <c r="V64" t="s">
        <v>254</v>
      </c>
      <c r="W64" t="s">
        <v>36</v>
      </c>
    </row>
    <row r="65" spans="1:23" x14ac:dyDescent="0.25">
      <c r="A65">
        <v>64</v>
      </c>
      <c r="B65" t="s">
        <v>255</v>
      </c>
      <c r="C65" s="1">
        <f>DATEVALUE("19/11/1944")</f>
        <v>16395</v>
      </c>
      <c r="D65" t="s">
        <v>256</v>
      </c>
      <c r="E65">
        <v>20</v>
      </c>
      <c r="F65">
        <v>9</v>
      </c>
      <c r="G65">
        <v>11</v>
      </c>
      <c r="H65" t="s">
        <v>118</v>
      </c>
      <c r="I65" s="1">
        <f>DATEVALUE("03/04/2026")</f>
        <v>46115</v>
      </c>
      <c r="J65" s="1">
        <f>DATEVALUE("22/06/2026")</f>
        <v>46195</v>
      </c>
      <c r="K65" t="s">
        <v>26</v>
      </c>
      <c r="L65">
        <v>645667</v>
      </c>
      <c r="M65" t="s">
        <v>59</v>
      </c>
      <c r="N65" t="s">
        <v>257</v>
      </c>
      <c r="O65" t="s">
        <v>29</v>
      </c>
      <c r="P65" t="s">
        <v>42</v>
      </c>
      <c r="Q65" t="s">
        <v>31</v>
      </c>
      <c r="R65" t="s">
        <v>32</v>
      </c>
      <c r="S65" t="s">
        <v>33</v>
      </c>
      <c r="T65" t="s">
        <v>34</v>
      </c>
      <c r="U65" t="s">
        <v>59</v>
      </c>
      <c r="V65" t="s">
        <v>257</v>
      </c>
      <c r="W65" t="s">
        <v>36</v>
      </c>
    </row>
    <row r="66" spans="1:23" x14ac:dyDescent="0.25">
      <c r="A66">
        <v>65</v>
      </c>
      <c r="B66" t="s">
        <v>258</v>
      </c>
      <c r="C66" s="1">
        <f>DATEVALUE("07/03/1949")</f>
        <v>17964</v>
      </c>
      <c r="D66" t="s">
        <v>259</v>
      </c>
      <c r="E66">
        <v>20</v>
      </c>
      <c r="F66">
        <v>9</v>
      </c>
      <c r="G66">
        <v>11</v>
      </c>
      <c r="H66" t="s">
        <v>118</v>
      </c>
      <c r="I66" s="1">
        <f>DATEVALUE("06/05/2026")</f>
        <v>46148</v>
      </c>
      <c r="J66" s="1">
        <f>DATEVALUE("06/07/2026")</f>
        <v>46209</v>
      </c>
      <c r="K66" t="s">
        <v>26</v>
      </c>
      <c r="L66">
        <v>901465</v>
      </c>
      <c r="M66" t="s">
        <v>59</v>
      </c>
      <c r="N66" t="s">
        <v>260</v>
      </c>
      <c r="O66" t="s">
        <v>29</v>
      </c>
      <c r="P66" t="s">
        <v>42</v>
      </c>
      <c r="Q66" t="s">
        <v>31</v>
      </c>
      <c r="R66" t="s">
        <v>32</v>
      </c>
      <c r="S66" t="s">
        <v>33</v>
      </c>
      <c r="T66" t="s">
        <v>34</v>
      </c>
      <c r="U66" t="s">
        <v>59</v>
      </c>
      <c r="V66" t="s">
        <v>260</v>
      </c>
      <c r="W66" t="s">
        <v>36</v>
      </c>
    </row>
    <row r="67" spans="1:23" x14ac:dyDescent="0.25">
      <c r="A67">
        <v>66</v>
      </c>
      <c r="B67" t="s">
        <v>261</v>
      </c>
      <c r="C67" s="1">
        <f>DATEVALUE("05/04/1935")</f>
        <v>12879</v>
      </c>
      <c r="D67" t="s">
        <v>262</v>
      </c>
      <c r="E67">
        <v>20</v>
      </c>
      <c r="F67">
        <v>8</v>
      </c>
      <c r="G67">
        <v>12</v>
      </c>
      <c r="H67" t="s">
        <v>263</v>
      </c>
      <c r="I67" s="1">
        <f>DATEVALUE("31/05/2023")</f>
        <v>45077</v>
      </c>
      <c r="J67" s="1">
        <f>DATEVALUE("03/07/2023")</f>
        <v>45110</v>
      </c>
      <c r="K67" t="s">
        <v>26</v>
      </c>
      <c r="L67">
        <v>675321</v>
      </c>
      <c r="M67" t="s">
        <v>63</v>
      </c>
      <c r="N67" t="s">
        <v>220</v>
      </c>
      <c r="O67" t="s">
        <v>90</v>
      </c>
      <c r="P67" t="s">
        <v>70</v>
      </c>
      <c r="Q67" t="s">
        <v>31</v>
      </c>
      <c r="R67" t="s">
        <v>32</v>
      </c>
      <c r="S67" t="s">
        <v>33</v>
      </c>
      <c r="T67" t="s">
        <v>34</v>
      </c>
      <c r="U67" t="s">
        <v>63</v>
      </c>
      <c r="V67" t="s">
        <v>264</v>
      </c>
      <c r="W67" t="s">
        <v>36</v>
      </c>
    </row>
    <row r="68" spans="1:23" x14ac:dyDescent="0.25">
      <c r="A68">
        <v>67</v>
      </c>
      <c r="B68" t="s">
        <v>265</v>
      </c>
      <c r="C68" s="1">
        <f>DATEVALUE("18/02/1935")</f>
        <v>12833</v>
      </c>
      <c r="D68" t="s">
        <v>266</v>
      </c>
      <c r="E68">
        <v>19</v>
      </c>
      <c r="F68">
        <v>13</v>
      </c>
      <c r="G68">
        <v>6</v>
      </c>
      <c r="H68" t="s">
        <v>25</v>
      </c>
      <c r="I68" s="1">
        <f>DATEVALUE("16/02/2024")</f>
        <v>45338</v>
      </c>
      <c r="J68" s="1">
        <f>DATEVALUE("18/03/2024")</f>
        <v>45369</v>
      </c>
      <c r="K68" t="s">
        <v>26</v>
      </c>
      <c r="L68">
        <v>732890</v>
      </c>
      <c r="M68" t="s">
        <v>267</v>
      </c>
      <c r="N68" t="s">
        <v>268</v>
      </c>
      <c r="O68" t="s">
        <v>29</v>
      </c>
      <c r="P68" t="s">
        <v>42</v>
      </c>
      <c r="Q68" t="s">
        <v>31</v>
      </c>
      <c r="R68" t="s">
        <v>32</v>
      </c>
      <c r="S68" t="s">
        <v>33</v>
      </c>
      <c r="T68" t="s">
        <v>34</v>
      </c>
      <c r="U68" t="s">
        <v>267</v>
      </c>
      <c r="V68" t="s">
        <v>268</v>
      </c>
      <c r="W68" t="s">
        <v>36</v>
      </c>
    </row>
    <row r="69" spans="1:23" x14ac:dyDescent="0.25">
      <c r="A69">
        <v>68</v>
      </c>
      <c r="B69" t="s">
        <v>269</v>
      </c>
      <c r="C69" s="1">
        <f>DATEVALUE("21/12/1943")</f>
        <v>16061</v>
      </c>
      <c r="D69" t="s">
        <v>270</v>
      </c>
      <c r="E69">
        <v>19</v>
      </c>
      <c r="F69">
        <v>13</v>
      </c>
      <c r="G69">
        <v>6</v>
      </c>
      <c r="H69" t="s">
        <v>25</v>
      </c>
      <c r="I69" s="1">
        <f>DATEVALUE("14/06/2024")</f>
        <v>45457</v>
      </c>
      <c r="J69" s="1">
        <f>DATEVALUE("19/08/2024")</f>
        <v>45523</v>
      </c>
      <c r="K69" t="s">
        <v>26</v>
      </c>
      <c r="L69">
        <v>737536</v>
      </c>
      <c r="M69" t="s">
        <v>160</v>
      </c>
      <c r="N69" t="s">
        <v>271</v>
      </c>
      <c r="O69" t="s">
        <v>29</v>
      </c>
      <c r="P69" t="s">
        <v>70</v>
      </c>
      <c r="Q69" t="s">
        <v>31</v>
      </c>
      <c r="R69" t="s">
        <v>32</v>
      </c>
      <c r="S69" t="s">
        <v>33</v>
      </c>
      <c r="T69" t="s">
        <v>34</v>
      </c>
      <c r="U69" t="s">
        <v>160</v>
      </c>
      <c r="V69" t="s">
        <v>272</v>
      </c>
      <c r="W69" t="s">
        <v>36</v>
      </c>
    </row>
    <row r="70" spans="1:23" x14ac:dyDescent="0.25">
      <c r="A70">
        <v>69</v>
      </c>
      <c r="B70" t="s">
        <v>273</v>
      </c>
      <c r="C70" s="1">
        <f>DATEVALUE("19/09/1933")</f>
        <v>12316</v>
      </c>
      <c r="D70" t="s">
        <v>274</v>
      </c>
      <c r="E70">
        <v>19</v>
      </c>
      <c r="F70">
        <v>12</v>
      </c>
      <c r="G70">
        <v>7</v>
      </c>
      <c r="H70" t="s">
        <v>25</v>
      </c>
      <c r="I70" s="1">
        <f>DATEVALUE("09/08/2022")</f>
        <v>44782</v>
      </c>
      <c r="J70" s="1">
        <f>DATEVALUE("06/03/2023")</f>
        <v>44991</v>
      </c>
      <c r="K70" t="s">
        <v>26</v>
      </c>
      <c r="L70">
        <v>638327</v>
      </c>
      <c r="M70" t="s">
        <v>207</v>
      </c>
      <c r="N70" t="s">
        <v>275</v>
      </c>
      <c r="O70" t="s">
        <v>94</v>
      </c>
      <c r="P70" t="s">
        <v>162</v>
      </c>
      <c r="Q70" t="s">
        <v>31</v>
      </c>
      <c r="R70" t="s">
        <v>32</v>
      </c>
      <c r="S70" t="s">
        <v>33</v>
      </c>
      <c r="T70" t="s">
        <v>34</v>
      </c>
      <c r="U70" t="s">
        <v>207</v>
      </c>
      <c r="V70" t="s">
        <v>275</v>
      </c>
      <c r="W70" t="s">
        <v>36</v>
      </c>
    </row>
    <row r="71" spans="1:23" x14ac:dyDescent="0.25">
      <c r="A71">
        <v>70</v>
      </c>
      <c r="B71" t="s">
        <v>276</v>
      </c>
      <c r="C71" s="1">
        <f>DATEVALUE("07/12/1932")</f>
        <v>12030</v>
      </c>
      <c r="D71" t="s">
        <v>277</v>
      </c>
      <c r="E71">
        <v>19</v>
      </c>
      <c r="F71">
        <v>12</v>
      </c>
      <c r="G71">
        <v>7</v>
      </c>
      <c r="H71" t="s">
        <v>25</v>
      </c>
      <c r="I71" s="1">
        <f>DATEVALUE("10/10/2024")</f>
        <v>45575</v>
      </c>
      <c r="J71" s="1">
        <f>DATEVALUE("25/11/2024")</f>
        <v>45621</v>
      </c>
      <c r="K71" t="s">
        <v>26</v>
      </c>
      <c r="L71">
        <v>737191</v>
      </c>
      <c r="M71" t="s">
        <v>278</v>
      </c>
      <c r="N71" t="s">
        <v>279</v>
      </c>
      <c r="O71" t="s">
        <v>29</v>
      </c>
      <c r="P71" t="s">
        <v>70</v>
      </c>
      <c r="Q71" t="s">
        <v>31</v>
      </c>
      <c r="R71" t="s">
        <v>32</v>
      </c>
      <c r="S71" t="s">
        <v>33</v>
      </c>
      <c r="T71" t="s">
        <v>34</v>
      </c>
      <c r="U71" t="s">
        <v>278</v>
      </c>
      <c r="V71" t="s">
        <v>279</v>
      </c>
      <c r="W71" t="s">
        <v>36</v>
      </c>
    </row>
    <row r="72" spans="1:23" x14ac:dyDescent="0.25">
      <c r="A72">
        <v>71</v>
      </c>
      <c r="B72" t="s">
        <v>280</v>
      </c>
      <c r="C72" s="1">
        <f>DATEVALUE("08/01/1953")</f>
        <v>19367</v>
      </c>
      <c r="D72" t="s">
        <v>281</v>
      </c>
      <c r="E72">
        <v>19</v>
      </c>
      <c r="F72">
        <v>12</v>
      </c>
      <c r="G72">
        <v>7</v>
      </c>
      <c r="H72" t="s">
        <v>25</v>
      </c>
      <c r="I72" s="1">
        <f>DATEVALUE("05/11/2025")</f>
        <v>45966</v>
      </c>
      <c r="J72" s="1">
        <f>DATEVALUE("15/12/2025")</f>
        <v>46006</v>
      </c>
      <c r="K72" t="s">
        <v>26</v>
      </c>
      <c r="L72">
        <v>509860</v>
      </c>
      <c r="M72" t="s">
        <v>97</v>
      </c>
      <c r="N72" t="s">
        <v>282</v>
      </c>
      <c r="O72" t="s">
        <v>29</v>
      </c>
      <c r="P72" t="s">
        <v>42</v>
      </c>
      <c r="Q72" t="s">
        <v>31</v>
      </c>
      <c r="R72" t="s">
        <v>32</v>
      </c>
      <c r="S72" t="s">
        <v>33</v>
      </c>
      <c r="T72" t="s">
        <v>34</v>
      </c>
      <c r="U72" t="s">
        <v>97</v>
      </c>
      <c r="V72" t="s">
        <v>282</v>
      </c>
      <c r="W72" t="s">
        <v>36</v>
      </c>
    </row>
    <row r="73" spans="1:23" x14ac:dyDescent="0.25">
      <c r="A73">
        <v>72</v>
      </c>
      <c r="B73" t="s">
        <v>283</v>
      </c>
      <c r="C73" s="1">
        <f>DATEVALUE("10/06/1943")</f>
        <v>15867</v>
      </c>
      <c r="D73" t="s">
        <v>284</v>
      </c>
      <c r="E73">
        <v>19</v>
      </c>
      <c r="F73">
        <v>12</v>
      </c>
      <c r="G73">
        <v>7</v>
      </c>
      <c r="H73" t="s">
        <v>25</v>
      </c>
      <c r="I73" s="1">
        <f>DATEVALUE("30/04/2026")</f>
        <v>46142</v>
      </c>
      <c r="J73" s="1">
        <f>DATEVALUE("22/06/2026")</f>
        <v>46195</v>
      </c>
      <c r="K73" t="s">
        <v>26</v>
      </c>
      <c r="L73">
        <v>896140</v>
      </c>
      <c r="M73" t="s">
        <v>137</v>
      </c>
      <c r="N73" t="s">
        <v>285</v>
      </c>
      <c r="O73" t="s">
        <v>29</v>
      </c>
      <c r="P73" t="s">
        <v>42</v>
      </c>
      <c r="Q73" t="s">
        <v>31</v>
      </c>
      <c r="R73" t="s">
        <v>32</v>
      </c>
      <c r="S73" t="s">
        <v>33</v>
      </c>
      <c r="T73" t="s">
        <v>34</v>
      </c>
      <c r="U73" t="s">
        <v>137</v>
      </c>
      <c r="V73" t="s">
        <v>285</v>
      </c>
      <c r="W73" t="s">
        <v>36</v>
      </c>
    </row>
    <row r="74" spans="1:23" x14ac:dyDescent="0.25">
      <c r="A74">
        <v>73</v>
      </c>
      <c r="B74" t="s">
        <v>286</v>
      </c>
      <c r="C74" s="1">
        <f>DATEVALUE("13/12/1942")</f>
        <v>15688</v>
      </c>
      <c r="D74" t="s">
        <v>287</v>
      </c>
      <c r="E74">
        <v>19</v>
      </c>
      <c r="F74">
        <v>12</v>
      </c>
      <c r="G74">
        <v>7</v>
      </c>
      <c r="H74" t="s">
        <v>25</v>
      </c>
      <c r="I74" s="1">
        <f>DATEVALUE("11/06/2026")</f>
        <v>46184</v>
      </c>
      <c r="J74" s="1">
        <f>DATEVALUE("27/07/2026")</f>
        <v>46230</v>
      </c>
      <c r="K74" t="s">
        <v>26</v>
      </c>
      <c r="L74">
        <v>674532</v>
      </c>
      <c r="M74" t="s">
        <v>133</v>
      </c>
      <c r="N74" t="s">
        <v>288</v>
      </c>
      <c r="O74" t="s">
        <v>29</v>
      </c>
      <c r="P74" t="s">
        <v>42</v>
      </c>
      <c r="Q74" t="s">
        <v>31</v>
      </c>
      <c r="R74" t="s">
        <v>32</v>
      </c>
      <c r="S74" t="s">
        <v>33</v>
      </c>
      <c r="T74" t="s">
        <v>34</v>
      </c>
      <c r="U74" t="s">
        <v>133</v>
      </c>
      <c r="V74" t="s">
        <v>288</v>
      </c>
      <c r="W74" t="s">
        <v>36</v>
      </c>
    </row>
    <row r="75" spans="1:23" x14ac:dyDescent="0.25">
      <c r="A75">
        <v>74</v>
      </c>
      <c r="B75" t="s">
        <v>289</v>
      </c>
      <c r="C75" s="1">
        <f>DATEVALUE("22/09/1944")</f>
        <v>16337</v>
      </c>
      <c r="D75" t="s">
        <v>290</v>
      </c>
      <c r="E75">
        <v>19</v>
      </c>
      <c r="F75">
        <v>11</v>
      </c>
      <c r="G75">
        <v>8</v>
      </c>
      <c r="H75" t="s">
        <v>67</v>
      </c>
      <c r="I75" s="1">
        <f>DATEVALUE("10/11/2023")</f>
        <v>45240</v>
      </c>
      <c r="J75" s="1">
        <f>DATEVALUE("22/01/2024")</f>
        <v>45313</v>
      </c>
      <c r="K75" t="s">
        <v>26</v>
      </c>
      <c r="L75">
        <v>730461</v>
      </c>
      <c r="M75" t="s">
        <v>278</v>
      </c>
      <c r="N75" t="s">
        <v>291</v>
      </c>
      <c r="O75" t="s">
        <v>29</v>
      </c>
      <c r="P75" t="s">
        <v>42</v>
      </c>
      <c r="Q75" t="s">
        <v>31</v>
      </c>
      <c r="R75" t="s">
        <v>32</v>
      </c>
      <c r="S75" t="s">
        <v>33</v>
      </c>
      <c r="T75" t="s">
        <v>34</v>
      </c>
      <c r="U75" t="s">
        <v>278</v>
      </c>
      <c r="V75" t="s">
        <v>291</v>
      </c>
      <c r="W75" t="s">
        <v>36</v>
      </c>
    </row>
    <row r="76" spans="1:23" x14ac:dyDescent="0.25">
      <c r="A76">
        <v>75</v>
      </c>
      <c r="B76" t="s">
        <v>292</v>
      </c>
      <c r="C76" s="1">
        <f>DATEVALUE("11/07/1938")</f>
        <v>14072</v>
      </c>
      <c r="D76" t="s">
        <v>293</v>
      </c>
      <c r="E76">
        <v>19</v>
      </c>
      <c r="F76">
        <v>11</v>
      </c>
      <c r="G76">
        <v>8</v>
      </c>
      <c r="H76" t="s">
        <v>67</v>
      </c>
      <c r="I76" s="1">
        <f>DATEVALUE("24/12/2024")</f>
        <v>45650</v>
      </c>
      <c r="J76" s="1">
        <f>DATEVALUE("10/02/2025")</f>
        <v>45698</v>
      </c>
      <c r="K76" t="s">
        <v>26</v>
      </c>
      <c r="L76">
        <v>680978</v>
      </c>
      <c r="M76" t="s">
        <v>137</v>
      </c>
      <c r="N76" t="s">
        <v>294</v>
      </c>
      <c r="O76" t="s">
        <v>29</v>
      </c>
      <c r="P76" t="s">
        <v>42</v>
      </c>
      <c r="Q76" t="s">
        <v>31</v>
      </c>
      <c r="R76" t="s">
        <v>32</v>
      </c>
      <c r="S76" t="s">
        <v>33</v>
      </c>
      <c r="T76" t="s">
        <v>34</v>
      </c>
      <c r="U76" t="s">
        <v>137</v>
      </c>
      <c r="V76" t="s">
        <v>294</v>
      </c>
      <c r="W76" t="s">
        <v>36</v>
      </c>
    </row>
    <row r="77" spans="1:23" x14ac:dyDescent="0.25">
      <c r="A77">
        <v>76</v>
      </c>
      <c r="B77" t="s">
        <v>295</v>
      </c>
      <c r="C77" s="1">
        <f>DATEVALUE("23/12/1944")</f>
        <v>16429</v>
      </c>
      <c r="D77" t="s">
        <v>296</v>
      </c>
      <c r="E77">
        <v>19</v>
      </c>
      <c r="F77">
        <v>11</v>
      </c>
      <c r="G77">
        <v>8</v>
      </c>
      <c r="H77" t="s">
        <v>67</v>
      </c>
      <c r="I77" s="1">
        <f>DATEVALUE("21/01/2025")</f>
        <v>45678</v>
      </c>
      <c r="J77" s="1">
        <f>DATEVALUE("24/02/2025")</f>
        <v>45712</v>
      </c>
      <c r="K77" t="s">
        <v>26</v>
      </c>
      <c r="L77">
        <v>691273</v>
      </c>
      <c r="M77" t="s">
        <v>59</v>
      </c>
      <c r="N77" t="s">
        <v>297</v>
      </c>
      <c r="O77" t="s">
        <v>29</v>
      </c>
      <c r="P77" t="s">
        <v>42</v>
      </c>
      <c r="Q77" t="s">
        <v>31</v>
      </c>
      <c r="R77" t="s">
        <v>32</v>
      </c>
      <c r="S77" t="s">
        <v>33</v>
      </c>
      <c r="T77" t="s">
        <v>34</v>
      </c>
      <c r="U77" t="s">
        <v>59</v>
      </c>
      <c r="V77" t="s">
        <v>298</v>
      </c>
      <c r="W77" t="s">
        <v>36</v>
      </c>
    </row>
    <row r="78" spans="1:23" x14ac:dyDescent="0.25">
      <c r="A78">
        <v>77</v>
      </c>
      <c r="B78" t="s">
        <v>299</v>
      </c>
      <c r="C78" s="1">
        <f>DATEVALUE("12/09/1944")</f>
        <v>16327</v>
      </c>
      <c r="D78" t="s">
        <v>300</v>
      </c>
      <c r="E78">
        <v>19</v>
      </c>
      <c r="F78">
        <v>11</v>
      </c>
      <c r="G78">
        <v>8</v>
      </c>
      <c r="H78" t="s">
        <v>67</v>
      </c>
      <c r="I78" s="1">
        <f>DATEVALUE("10/04/2026")</f>
        <v>46122</v>
      </c>
      <c r="J78" s="1">
        <f>DATEVALUE("22/06/2026")</f>
        <v>46195</v>
      </c>
      <c r="K78" t="s">
        <v>26</v>
      </c>
      <c r="L78">
        <v>874038</v>
      </c>
      <c r="M78" t="s">
        <v>160</v>
      </c>
      <c r="N78" t="s">
        <v>301</v>
      </c>
      <c r="O78" t="s">
        <v>29</v>
      </c>
      <c r="P78" t="s">
        <v>42</v>
      </c>
      <c r="Q78" t="s">
        <v>31</v>
      </c>
      <c r="R78" t="s">
        <v>32</v>
      </c>
      <c r="S78" t="s">
        <v>33</v>
      </c>
      <c r="T78" t="s">
        <v>34</v>
      </c>
      <c r="U78" t="s">
        <v>160</v>
      </c>
      <c r="V78" t="s">
        <v>301</v>
      </c>
      <c r="W78" t="s">
        <v>36</v>
      </c>
    </row>
    <row r="79" spans="1:23" x14ac:dyDescent="0.25">
      <c r="A79">
        <v>78</v>
      </c>
      <c r="B79" t="s">
        <v>302</v>
      </c>
      <c r="C79" s="1">
        <f>DATEVALUE("07/06/1947")</f>
        <v>17325</v>
      </c>
      <c r="D79" t="s">
        <v>303</v>
      </c>
      <c r="E79">
        <v>19</v>
      </c>
      <c r="F79">
        <v>11</v>
      </c>
      <c r="G79">
        <v>8</v>
      </c>
      <c r="H79" t="s">
        <v>67</v>
      </c>
      <c r="I79" s="1">
        <f>DATEVALUE("29/04/2026")</f>
        <v>46141</v>
      </c>
      <c r="J79" s="1">
        <f>DATEVALUE("22/06/2026")</f>
        <v>46195</v>
      </c>
      <c r="K79" t="s">
        <v>26</v>
      </c>
      <c r="L79">
        <v>626337</v>
      </c>
      <c r="M79" t="s">
        <v>207</v>
      </c>
      <c r="N79" t="s">
        <v>60</v>
      </c>
      <c r="O79" t="s">
        <v>29</v>
      </c>
      <c r="P79" t="s">
        <v>42</v>
      </c>
      <c r="Q79" t="s">
        <v>31</v>
      </c>
      <c r="R79" t="s">
        <v>32</v>
      </c>
      <c r="S79" t="s">
        <v>33</v>
      </c>
      <c r="T79" t="s">
        <v>34</v>
      </c>
      <c r="U79" t="s">
        <v>207</v>
      </c>
      <c r="V79" t="s">
        <v>60</v>
      </c>
      <c r="W79" t="s">
        <v>36</v>
      </c>
    </row>
    <row r="80" spans="1:23" x14ac:dyDescent="0.25">
      <c r="A80">
        <v>79</v>
      </c>
      <c r="B80" t="s">
        <v>304</v>
      </c>
      <c r="C80" s="1">
        <f>DATEVALUE("11/05/1942")</f>
        <v>15472</v>
      </c>
      <c r="D80" t="s">
        <v>305</v>
      </c>
      <c r="E80">
        <v>19</v>
      </c>
      <c r="F80">
        <v>10</v>
      </c>
      <c r="G80">
        <v>9</v>
      </c>
      <c r="H80" t="s">
        <v>118</v>
      </c>
      <c r="I80" s="1">
        <f>DATEVALUE("14/12/2023")</f>
        <v>45274</v>
      </c>
      <c r="J80" s="1">
        <f>DATEVALUE("18/03/2024")</f>
        <v>45369</v>
      </c>
      <c r="K80" t="s">
        <v>26</v>
      </c>
      <c r="L80">
        <v>739447</v>
      </c>
      <c r="M80" t="s">
        <v>306</v>
      </c>
      <c r="N80" t="s">
        <v>220</v>
      </c>
      <c r="O80" t="s">
        <v>127</v>
      </c>
      <c r="P80" t="s">
        <v>42</v>
      </c>
      <c r="Q80" t="s">
        <v>31</v>
      </c>
      <c r="R80" t="s">
        <v>32</v>
      </c>
      <c r="S80" t="s">
        <v>33</v>
      </c>
      <c r="T80" t="s">
        <v>34</v>
      </c>
      <c r="U80" t="s">
        <v>306</v>
      </c>
      <c r="V80" t="s">
        <v>220</v>
      </c>
      <c r="W80" t="s">
        <v>36</v>
      </c>
    </row>
    <row r="81" spans="1:23" x14ac:dyDescent="0.25">
      <c r="A81">
        <v>80</v>
      </c>
      <c r="B81" t="s">
        <v>307</v>
      </c>
      <c r="C81" s="1">
        <f>DATEVALUE("25/08/1960")</f>
        <v>22153</v>
      </c>
      <c r="D81" t="s">
        <v>308</v>
      </c>
      <c r="E81">
        <v>19</v>
      </c>
      <c r="F81">
        <v>10</v>
      </c>
      <c r="G81">
        <v>9</v>
      </c>
      <c r="H81" t="s">
        <v>118</v>
      </c>
      <c r="I81" s="1">
        <f>DATEVALUE("11/07/2024")</f>
        <v>45484</v>
      </c>
      <c r="J81" s="1">
        <f>DATEVALUE("22/06/2026")</f>
        <v>46195</v>
      </c>
      <c r="K81" t="s">
        <v>26</v>
      </c>
      <c r="L81">
        <v>757925</v>
      </c>
      <c r="M81" t="s">
        <v>309</v>
      </c>
      <c r="N81" t="s">
        <v>310</v>
      </c>
      <c r="O81" t="s">
        <v>127</v>
      </c>
      <c r="P81" t="s">
        <v>42</v>
      </c>
      <c r="Q81" t="s">
        <v>31</v>
      </c>
      <c r="R81" t="s">
        <v>32</v>
      </c>
      <c r="S81" t="s">
        <v>33</v>
      </c>
      <c r="T81" t="s">
        <v>34</v>
      </c>
      <c r="U81" t="s">
        <v>309</v>
      </c>
      <c r="V81" t="s">
        <v>310</v>
      </c>
      <c r="W81" t="s">
        <v>36</v>
      </c>
    </row>
    <row r="82" spans="1:23" x14ac:dyDescent="0.25">
      <c r="A82">
        <v>81</v>
      </c>
      <c r="B82" t="s">
        <v>311</v>
      </c>
      <c r="C82" s="1">
        <f>DATEVALUE("27/07/1938")</f>
        <v>14088</v>
      </c>
      <c r="D82" t="s">
        <v>312</v>
      </c>
      <c r="E82">
        <v>19</v>
      </c>
      <c r="F82">
        <v>10</v>
      </c>
      <c r="G82">
        <v>9</v>
      </c>
      <c r="H82" t="s">
        <v>118</v>
      </c>
      <c r="I82" s="1">
        <f>DATEVALUE("09/08/2024")</f>
        <v>45513</v>
      </c>
      <c r="J82" s="1">
        <f>DATEVALUE("16/09/2024")</f>
        <v>45551</v>
      </c>
      <c r="K82" t="s">
        <v>26</v>
      </c>
      <c r="L82">
        <v>759071</v>
      </c>
      <c r="M82" t="s">
        <v>59</v>
      </c>
      <c r="N82" t="s">
        <v>313</v>
      </c>
      <c r="O82" t="s">
        <v>29</v>
      </c>
      <c r="P82" t="s">
        <v>42</v>
      </c>
      <c r="Q82" t="s">
        <v>31</v>
      </c>
      <c r="R82" t="s">
        <v>32</v>
      </c>
      <c r="S82" t="s">
        <v>33</v>
      </c>
      <c r="T82" t="s">
        <v>34</v>
      </c>
      <c r="U82" t="s">
        <v>59</v>
      </c>
      <c r="V82" t="s">
        <v>313</v>
      </c>
      <c r="W82" t="s">
        <v>36</v>
      </c>
    </row>
    <row r="83" spans="1:23" x14ac:dyDescent="0.25">
      <c r="A83">
        <v>82</v>
      </c>
      <c r="B83" t="s">
        <v>314</v>
      </c>
      <c r="C83" s="1">
        <f>DATEVALUE("09/09/1933")</f>
        <v>12306</v>
      </c>
      <c r="D83" t="s">
        <v>315</v>
      </c>
      <c r="E83">
        <v>19</v>
      </c>
      <c r="F83">
        <v>10</v>
      </c>
      <c r="G83">
        <v>9</v>
      </c>
      <c r="H83" t="s">
        <v>118</v>
      </c>
      <c r="I83" s="1">
        <f>DATEVALUE("12/08/2024")</f>
        <v>45516</v>
      </c>
      <c r="J83" s="1">
        <f>DATEVALUE("25/05/2026")</f>
        <v>46167</v>
      </c>
      <c r="K83" t="s">
        <v>26</v>
      </c>
      <c r="L83">
        <v>777066</v>
      </c>
      <c r="M83" t="s">
        <v>306</v>
      </c>
      <c r="N83" t="s">
        <v>316</v>
      </c>
      <c r="O83" t="s">
        <v>29</v>
      </c>
      <c r="P83" t="s">
        <v>42</v>
      </c>
      <c r="Q83" t="s">
        <v>31</v>
      </c>
      <c r="R83" t="s">
        <v>32</v>
      </c>
      <c r="S83" t="s">
        <v>33</v>
      </c>
      <c r="T83" t="s">
        <v>34</v>
      </c>
      <c r="U83" t="s">
        <v>306</v>
      </c>
      <c r="V83" t="s">
        <v>316</v>
      </c>
      <c r="W83" t="s">
        <v>36</v>
      </c>
    </row>
    <row r="84" spans="1:23" x14ac:dyDescent="0.25">
      <c r="A84">
        <v>83</v>
      </c>
      <c r="B84" t="s">
        <v>317</v>
      </c>
      <c r="C84" s="1">
        <f>DATEVALUE("15/08/1939")</f>
        <v>14472</v>
      </c>
      <c r="D84" t="s">
        <v>318</v>
      </c>
      <c r="E84">
        <v>19</v>
      </c>
      <c r="F84">
        <v>10</v>
      </c>
      <c r="G84">
        <v>9</v>
      </c>
      <c r="H84" t="s">
        <v>118</v>
      </c>
      <c r="I84" s="1">
        <f>DATEVALUE("10/04/2025")</f>
        <v>45757</v>
      </c>
      <c r="J84" s="1">
        <f>DATEVALUE("26/05/2025")</f>
        <v>45803</v>
      </c>
      <c r="K84" t="s">
        <v>26</v>
      </c>
      <c r="L84">
        <v>690963</v>
      </c>
      <c r="M84" t="s">
        <v>59</v>
      </c>
      <c r="N84" t="s">
        <v>319</v>
      </c>
      <c r="O84" t="s">
        <v>29</v>
      </c>
      <c r="P84" t="s">
        <v>42</v>
      </c>
      <c r="Q84" t="s">
        <v>31</v>
      </c>
      <c r="R84" t="s">
        <v>32</v>
      </c>
      <c r="S84" t="s">
        <v>33</v>
      </c>
      <c r="T84" t="s">
        <v>34</v>
      </c>
      <c r="U84" t="s">
        <v>59</v>
      </c>
      <c r="V84" t="s">
        <v>319</v>
      </c>
      <c r="W84" t="s">
        <v>36</v>
      </c>
    </row>
    <row r="85" spans="1:23" x14ac:dyDescent="0.25">
      <c r="A85">
        <v>84</v>
      </c>
      <c r="B85" t="s">
        <v>320</v>
      </c>
      <c r="C85" s="1">
        <f>DATEVALUE("18/05/1944")</f>
        <v>16210</v>
      </c>
      <c r="D85" t="s">
        <v>321</v>
      </c>
      <c r="E85">
        <v>19</v>
      </c>
      <c r="F85">
        <v>10</v>
      </c>
      <c r="G85">
        <v>9</v>
      </c>
      <c r="H85" t="s">
        <v>118</v>
      </c>
      <c r="I85" s="1">
        <f>DATEVALUE("26/11/2025")</f>
        <v>45987</v>
      </c>
      <c r="J85" s="1">
        <f>DATEVALUE("23/02/2026")</f>
        <v>46076</v>
      </c>
      <c r="K85" t="s">
        <v>26</v>
      </c>
      <c r="L85">
        <v>838307</v>
      </c>
      <c r="M85" t="s">
        <v>59</v>
      </c>
      <c r="N85" t="s">
        <v>322</v>
      </c>
      <c r="O85" t="s">
        <v>29</v>
      </c>
      <c r="P85" t="s">
        <v>42</v>
      </c>
      <c r="Q85" t="s">
        <v>31</v>
      </c>
      <c r="R85" t="s">
        <v>32</v>
      </c>
      <c r="S85" t="s">
        <v>33</v>
      </c>
      <c r="T85" t="s">
        <v>34</v>
      </c>
      <c r="U85" t="s">
        <v>59</v>
      </c>
      <c r="V85" t="s">
        <v>322</v>
      </c>
      <c r="W85" t="s">
        <v>36</v>
      </c>
    </row>
    <row r="86" spans="1:23" x14ac:dyDescent="0.25">
      <c r="A86">
        <v>85</v>
      </c>
      <c r="B86" t="s">
        <v>323</v>
      </c>
      <c r="C86" s="1">
        <f>DATEVALUE("20/06/1938")</f>
        <v>14051</v>
      </c>
      <c r="D86" t="s">
        <v>324</v>
      </c>
      <c r="E86">
        <v>19</v>
      </c>
      <c r="F86">
        <v>10</v>
      </c>
      <c r="G86">
        <v>9</v>
      </c>
      <c r="H86" t="s">
        <v>118</v>
      </c>
      <c r="I86" s="1">
        <f>DATEVALUE("20/02/2026")</f>
        <v>46073</v>
      </c>
      <c r="J86" s="1">
        <f>DATEVALUE("29/04/2026")</f>
        <v>46141</v>
      </c>
      <c r="K86" t="s">
        <v>26</v>
      </c>
      <c r="L86">
        <v>752738</v>
      </c>
      <c r="M86" t="s">
        <v>59</v>
      </c>
      <c r="N86" t="s">
        <v>325</v>
      </c>
      <c r="O86" t="s">
        <v>29</v>
      </c>
      <c r="P86" t="s">
        <v>42</v>
      </c>
      <c r="Q86" t="s">
        <v>31</v>
      </c>
      <c r="R86" t="s">
        <v>32</v>
      </c>
      <c r="S86" t="s">
        <v>33</v>
      </c>
      <c r="T86" t="s">
        <v>34</v>
      </c>
      <c r="U86" t="s">
        <v>59</v>
      </c>
      <c r="V86" t="s">
        <v>325</v>
      </c>
      <c r="W86" t="s">
        <v>36</v>
      </c>
    </row>
    <row r="87" spans="1:23" x14ac:dyDescent="0.25">
      <c r="A87">
        <v>86</v>
      </c>
      <c r="B87" t="s">
        <v>326</v>
      </c>
      <c r="C87" s="1">
        <f>DATEVALUE("19/01/1939")</f>
        <v>14264</v>
      </c>
      <c r="D87" t="s">
        <v>327</v>
      </c>
      <c r="E87">
        <v>19</v>
      </c>
      <c r="F87">
        <v>10</v>
      </c>
      <c r="G87">
        <v>9</v>
      </c>
      <c r="H87" t="s">
        <v>118</v>
      </c>
      <c r="I87" s="1">
        <f>DATEVALUE("27/03/2026")</f>
        <v>46108</v>
      </c>
      <c r="J87" s="1">
        <f>DATEVALUE("08/06/2026")</f>
        <v>46181</v>
      </c>
      <c r="K87" t="s">
        <v>26</v>
      </c>
      <c r="L87">
        <v>757683</v>
      </c>
      <c r="M87" t="s">
        <v>247</v>
      </c>
      <c r="N87" t="s">
        <v>328</v>
      </c>
      <c r="O87" t="s">
        <v>29</v>
      </c>
      <c r="P87" t="s">
        <v>42</v>
      </c>
      <c r="Q87" t="s">
        <v>31</v>
      </c>
      <c r="R87" t="s">
        <v>32</v>
      </c>
      <c r="S87" t="s">
        <v>33</v>
      </c>
      <c r="T87" t="s">
        <v>34</v>
      </c>
      <c r="U87" t="s">
        <v>247</v>
      </c>
      <c r="V87" t="s">
        <v>328</v>
      </c>
      <c r="W87" t="s">
        <v>36</v>
      </c>
    </row>
    <row r="88" spans="1:23" x14ac:dyDescent="0.25">
      <c r="A88">
        <v>87</v>
      </c>
      <c r="B88" t="s">
        <v>329</v>
      </c>
      <c r="C88" s="1">
        <f>DATEVALUE("18/12/1949")</f>
        <v>18250</v>
      </c>
      <c r="D88" t="s">
        <v>330</v>
      </c>
      <c r="E88">
        <v>19</v>
      </c>
      <c r="F88">
        <v>9</v>
      </c>
      <c r="G88">
        <v>10</v>
      </c>
      <c r="H88" t="s">
        <v>118</v>
      </c>
      <c r="I88" s="1">
        <f>DATEVALUE("14/02/2024")</f>
        <v>45336</v>
      </c>
      <c r="J88" s="1">
        <f>DATEVALUE("06/05/2024")</f>
        <v>45418</v>
      </c>
      <c r="K88" t="s">
        <v>26</v>
      </c>
      <c r="L88">
        <v>693337</v>
      </c>
      <c r="M88" t="s">
        <v>59</v>
      </c>
      <c r="N88" t="s">
        <v>331</v>
      </c>
      <c r="O88" t="s">
        <v>127</v>
      </c>
      <c r="P88" t="s">
        <v>42</v>
      </c>
      <c r="Q88" t="s">
        <v>31</v>
      </c>
      <c r="R88" t="s">
        <v>32</v>
      </c>
      <c r="S88" t="s">
        <v>33</v>
      </c>
      <c r="T88" t="s">
        <v>34</v>
      </c>
      <c r="U88" t="s">
        <v>59</v>
      </c>
      <c r="V88" t="s">
        <v>331</v>
      </c>
      <c r="W88" t="s">
        <v>36</v>
      </c>
    </row>
    <row r="89" spans="1:23" x14ac:dyDescent="0.25">
      <c r="A89">
        <v>88</v>
      </c>
      <c r="B89" t="s">
        <v>332</v>
      </c>
      <c r="C89" s="1">
        <f>DATEVALUE("08/05/1935")</f>
        <v>12912</v>
      </c>
      <c r="D89" t="s">
        <v>333</v>
      </c>
      <c r="E89">
        <v>19</v>
      </c>
      <c r="F89">
        <v>9</v>
      </c>
      <c r="G89">
        <v>10</v>
      </c>
      <c r="H89" t="s">
        <v>118</v>
      </c>
      <c r="I89" s="1">
        <f>DATEVALUE("08/05/2025")</f>
        <v>45785</v>
      </c>
      <c r="J89" s="1">
        <f>DATEVALUE("07/07/2025")</f>
        <v>45845</v>
      </c>
      <c r="K89" t="s">
        <v>26</v>
      </c>
      <c r="L89">
        <v>740783</v>
      </c>
      <c r="M89" t="s">
        <v>334</v>
      </c>
      <c r="N89" t="s">
        <v>335</v>
      </c>
      <c r="O89" t="s">
        <v>236</v>
      </c>
      <c r="P89" t="s">
        <v>70</v>
      </c>
      <c r="Q89" t="s">
        <v>31</v>
      </c>
      <c r="R89" t="s">
        <v>32</v>
      </c>
      <c r="S89" t="s">
        <v>33</v>
      </c>
      <c r="T89" t="s">
        <v>34</v>
      </c>
      <c r="U89" t="s">
        <v>334</v>
      </c>
      <c r="V89" t="s">
        <v>335</v>
      </c>
      <c r="W89" t="s">
        <v>36</v>
      </c>
    </row>
    <row r="90" spans="1:23" x14ac:dyDescent="0.25">
      <c r="A90">
        <v>89</v>
      </c>
      <c r="B90" t="s">
        <v>336</v>
      </c>
      <c r="C90" s="1">
        <f>DATEVALUE("23/08/1946")</f>
        <v>17037</v>
      </c>
      <c r="D90" t="s">
        <v>337</v>
      </c>
      <c r="E90">
        <v>19</v>
      </c>
      <c r="F90">
        <v>9</v>
      </c>
      <c r="G90">
        <v>10</v>
      </c>
      <c r="H90" t="s">
        <v>118</v>
      </c>
      <c r="I90" s="1">
        <f>DATEVALUE("14/07/2025")</f>
        <v>45852</v>
      </c>
      <c r="J90" s="1">
        <f>DATEVALUE("11/05/2026")</f>
        <v>46153</v>
      </c>
      <c r="K90" t="s">
        <v>26</v>
      </c>
      <c r="L90">
        <v>630899</v>
      </c>
      <c r="M90" t="s">
        <v>59</v>
      </c>
      <c r="N90" t="s">
        <v>338</v>
      </c>
      <c r="O90" t="s">
        <v>29</v>
      </c>
      <c r="P90" t="s">
        <v>42</v>
      </c>
      <c r="Q90" t="s">
        <v>31</v>
      </c>
      <c r="R90" t="s">
        <v>32</v>
      </c>
      <c r="S90" t="s">
        <v>33</v>
      </c>
      <c r="T90" t="s">
        <v>34</v>
      </c>
      <c r="U90" t="s">
        <v>59</v>
      </c>
      <c r="V90" t="s">
        <v>338</v>
      </c>
      <c r="W90" t="s">
        <v>36</v>
      </c>
    </row>
    <row r="91" spans="1:23" x14ac:dyDescent="0.25">
      <c r="A91">
        <v>90</v>
      </c>
      <c r="B91" t="s">
        <v>339</v>
      </c>
      <c r="C91" s="1">
        <f>DATEVALUE("14/12/1935")</f>
        <v>13132</v>
      </c>
      <c r="D91" t="s">
        <v>340</v>
      </c>
      <c r="E91">
        <v>19</v>
      </c>
      <c r="F91">
        <v>9</v>
      </c>
      <c r="G91">
        <v>10</v>
      </c>
      <c r="H91" t="s">
        <v>118</v>
      </c>
      <c r="I91" s="1">
        <f>DATEVALUE("30/07/2025")</f>
        <v>45868</v>
      </c>
      <c r="J91" s="1">
        <f>DATEVALUE("25/08/2025")</f>
        <v>45894</v>
      </c>
      <c r="K91" t="s">
        <v>26</v>
      </c>
      <c r="L91">
        <v>776898</v>
      </c>
      <c r="M91" t="s">
        <v>63</v>
      </c>
      <c r="N91" t="s">
        <v>341</v>
      </c>
      <c r="O91" t="s">
        <v>29</v>
      </c>
      <c r="P91" t="s">
        <v>42</v>
      </c>
      <c r="Q91" t="s">
        <v>31</v>
      </c>
      <c r="R91" t="s">
        <v>32</v>
      </c>
      <c r="S91" t="s">
        <v>33</v>
      </c>
      <c r="T91" t="s">
        <v>34</v>
      </c>
      <c r="U91" t="s">
        <v>63</v>
      </c>
      <c r="V91" t="s">
        <v>341</v>
      </c>
      <c r="W91" t="s">
        <v>36</v>
      </c>
    </row>
    <row r="92" spans="1:23" x14ac:dyDescent="0.25">
      <c r="A92">
        <v>91</v>
      </c>
      <c r="B92" t="s">
        <v>342</v>
      </c>
      <c r="C92" s="1">
        <f>DATEVALUE("23/12/1938")</f>
        <v>14237</v>
      </c>
      <c r="D92" t="s">
        <v>343</v>
      </c>
      <c r="E92">
        <v>19</v>
      </c>
      <c r="F92">
        <v>9</v>
      </c>
      <c r="G92">
        <v>10</v>
      </c>
      <c r="H92" t="s">
        <v>118</v>
      </c>
      <c r="I92" s="1">
        <f>DATEVALUE("08/08/2025")</f>
        <v>45877</v>
      </c>
      <c r="J92" s="1">
        <f>DATEVALUE("06/10/2025")</f>
        <v>45936</v>
      </c>
      <c r="K92" t="s">
        <v>26</v>
      </c>
      <c r="L92">
        <v>663232</v>
      </c>
      <c r="M92" t="s">
        <v>59</v>
      </c>
      <c r="N92" t="s">
        <v>344</v>
      </c>
      <c r="O92" t="s">
        <v>29</v>
      </c>
      <c r="P92" t="s">
        <v>42</v>
      </c>
      <c r="Q92" t="s">
        <v>31</v>
      </c>
      <c r="R92" t="s">
        <v>32</v>
      </c>
      <c r="S92" t="s">
        <v>33</v>
      </c>
      <c r="T92" t="s">
        <v>34</v>
      </c>
      <c r="U92" t="s">
        <v>59</v>
      </c>
      <c r="V92" t="s">
        <v>344</v>
      </c>
      <c r="W92" t="s">
        <v>36</v>
      </c>
    </row>
    <row r="93" spans="1:23" x14ac:dyDescent="0.25">
      <c r="A93">
        <v>92</v>
      </c>
      <c r="B93" t="s">
        <v>345</v>
      </c>
      <c r="C93" s="1">
        <f>DATEVALUE("08/11/1933")</f>
        <v>12366</v>
      </c>
      <c r="D93" t="s">
        <v>346</v>
      </c>
      <c r="E93">
        <v>19</v>
      </c>
      <c r="F93">
        <v>9</v>
      </c>
      <c r="G93">
        <v>10</v>
      </c>
      <c r="H93" t="s">
        <v>118</v>
      </c>
      <c r="I93" s="1">
        <f>DATEVALUE("24/03/2026")</f>
        <v>46105</v>
      </c>
      <c r="J93" s="1">
        <f>DATEVALUE("25/05/2026")</f>
        <v>46167</v>
      </c>
      <c r="K93" t="s">
        <v>26</v>
      </c>
      <c r="L93">
        <v>889237</v>
      </c>
      <c r="M93" t="s">
        <v>207</v>
      </c>
      <c r="N93" t="s">
        <v>347</v>
      </c>
      <c r="O93" t="s">
        <v>127</v>
      </c>
      <c r="P93" t="s">
        <v>42</v>
      </c>
      <c r="Q93" t="s">
        <v>31</v>
      </c>
      <c r="R93" t="s">
        <v>32</v>
      </c>
      <c r="S93" t="s">
        <v>33</v>
      </c>
      <c r="T93" t="s">
        <v>34</v>
      </c>
      <c r="U93" t="s">
        <v>207</v>
      </c>
      <c r="V93" t="s">
        <v>347</v>
      </c>
      <c r="W93" t="s">
        <v>36</v>
      </c>
    </row>
    <row r="94" spans="1:23" x14ac:dyDescent="0.25">
      <c r="A94">
        <v>93</v>
      </c>
      <c r="B94" t="s">
        <v>348</v>
      </c>
      <c r="C94" s="1">
        <f>DATEVALUE("12/12/1947")</f>
        <v>17513</v>
      </c>
      <c r="D94" t="s">
        <v>349</v>
      </c>
      <c r="E94">
        <v>19</v>
      </c>
      <c r="F94">
        <v>9</v>
      </c>
      <c r="G94">
        <v>10</v>
      </c>
      <c r="H94" t="s">
        <v>118</v>
      </c>
      <c r="I94" s="1">
        <f>DATEVALUE("25/03/2026")</f>
        <v>46106</v>
      </c>
      <c r="J94" s="1">
        <f>DATEVALUE("25/05/2026")</f>
        <v>46167</v>
      </c>
      <c r="K94" t="s">
        <v>26</v>
      </c>
      <c r="L94">
        <v>887973</v>
      </c>
      <c r="M94" t="s">
        <v>350</v>
      </c>
      <c r="N94" t="s">
        <v>351</v>
      </c>
      <c r="O94" t="s">
        <v>127</v>
      </c>
      <c r="P94" t="s">
        <v>42</v>
      </c>
      <c r="Q94" t="s">
        <v>31</v>
      </c>
      <c r="R94" t="s">
        <v>32</v>
      </c>
      <c r="S94" t="s">
        <v>33</v>
      </c>
      <c r="T94" t="s">
        <v>34</v>
      </c>
      <c r="U94" t="s">
        <v>350</v>
      </c>
      <c r="V94" t="s">
        <v>351</v>
      </c>
      <c r="W94" t="s">
        <v>36</v>
      </c>
    </row>
    <row r="95" spans="1:23" x14ac:dyDescent="0.25">
      <c r="A95">
        <v>94</v>
      </c>
      <c r="B95" t="s">
        <v>352</v>
      </c>
      <c r="C95" s="1">
        <f>DATEVALUE("19/05/1938")</f>
        <v>14019</v>
      </c>
      <c r="D95" t="s">
        <v>353</v>
      </c>
      <c r="E95">
        <v>19</v>
      </c>
      <c r="F95">
        <v>9</v>
      </c>
      <c r="G95">
        <v>10</v>
      </c>
      <c r="H95" t="s">
        <v>118</v>
      </c>
      <c r="I95" s="1">
        <f>DATEVALUE("29/04/2026")</f>
        <v>46141</v>
      </c>
      <c r="J95" s="1">
        <f>DATEVALUE("22/06/2026")</f>
        <v>46195</v>
      </c>
      <c r="K95" t="s">
        <v>26</v>
      </c>
      <c r="L95">
        <v>648407</v>
      </c>
      <c r="M95" t="s">
        <v>278</v>
      </c>
      <c r="N95" t="s">
        <v>291</v>
      </c>
      <c r="O95" t="s">
        <v>236</v>
      </c>
      <c r="P95" t="s">
        <v>70</v>
      </c>
      <c r="Q95" t="s">
        <v>31</v>
      </c>
      <c r="R95" t="s">
        <v>32</v>
      </c>
      <c r="S95" t="s">
        <v>33</v>
      </c>
      <c r="T95" t="s">
        <v>34</v>
      </c>
      <c r="U95" t="s">
        <v>278</v>
      </c>
      <c r="V95" t="s">
        <v>291</v>
      </c>
      <c r="W95" t="s">
        <v>36</v>
      </c>
    </row>
    <row r="96" spans="1:23" x14ac:dyDescent="0.25">
      <c r="A96">
        <v>95</v>
      </c>
      <c r="B96" t="s">
        <v>354</v>
      </c>
      <c r="C96" s="1">
        <f>DATEVALUE("25/03/1947")</f>
        <v>17251</v>
      </c>
      <c r="D96" t="s">
        <v>355</v>
      </c>
      <c r="E96">
        <v>19</v>
      </c>
      <c r="F96">
        <v>9</v>
      </c>
      <c r="G96">
        <v>10</v>
      </c>
      <c r="H96" t="s">
        <v>118</v>
      </c>
      <c r="I96" s="1">
        <f>DATEVALUE("05/05/2026")</f>
        <v>46147</v>
      </c>
      <c r="J96" s="1">
        <f>DATEVALUE("06/07/2026")</f>
        <v>46209</v>
      </c>
      <c r="K96" t="s">
        <v>26</v>
      </c>
      <c r="L96">
        <v>691628</v>
      </c>
      <c r="M96" t="s">
        <v>137</v>
      </c>
      <c r="N96" t="s">
        <v>356</v>
      </c>
      <c r="O96" t="s">
        <v>29</v>
      </c>
      <c r="P96" t="s">
        <v>42</v>
      </c>
      <c r="Q96" t="s">
        <v>31</v>
      </c>
      <c r="R96" t="s">
        <v>32</v>
      </c>
      <c r="S96" t="s">
        <v>33</v>
      </c>
      <c r="T96" t="s">
        <v>34</v>
      </c>
      <c r="U96" t="s">
        <v>137</v>
      </c>
      <c r="V96" t="s">
        <v>356</v>
      </c>
      <c r="W96" t="s">
        <v>36</v>
      </c>
    </row>
    <row r="97" spans="1:23" x14ac:dyDescent="0.25">
      <c r="A97">
        <v>96</v>
      </c>
      <c r="B97" t="s">
        <v>357</v>
      </c>
      <c r="C97" s="1">
        <f>DATEVALUE("05/10/1946")</f>
        <v>17080</v>
      </c>
      <c r="D97" t="s">
        <v>358</v>
      </c>
      <c r="E97">
        <v>19</v>
      </c>
      <c r="F97">
        <v>9</v>
      </c>
      <c r="G97">
        <v>10</v>
      </c>
      <c r="H97" t="s">
        <v>118</v>
      </c>
      <c r="I97" s="1">
        <f>DATEVALUE("18/06/2026")</f>
        <v>46191</v>
      </c>
      <c r="J97" s="1">
        <f>DATEVALUE("27/07/2026")</f>
        <v>46230</v>
      </c>
      <c r="K97" t="s">
        <v>26</v>
      </c>
      <c r="L97">
        <v>904559</v>
      </c>
      <c r="M97" t="s">
        <v>63</v>
      </c>
      <c r="N97" t="s">
        <v>220</v>
      </c>
      <c r="O97" t="s">
        <v>127</v>
      </c>
      <c r="P97" t="s">
        <v>42</v>
      </c>
      <c r="Q97" t="s">
        <v>31</v>
      </c>
      <c r="R97" t="s">
        <v>32</v>
      </c>
      <c r="S97" t="s">
        <v>33</v>
      </c>
      <c r="T97" t="s">
        <v>34</v>
      </c>
      <c r="U97" t="s">
        <v>63</v>
      </c>
      <c r="V97" t="s">
        <v>220</v>
      </c>
      <c r="W97" t="s">
        <v>36</v>
      </c>
    </row>
    <row r="98" spans="1:23" x14ac:dyDescent="0.25">
      <c r="A98">
        <v>98</v>
      </c>
      <c r="B98" t="s">
        <v>363</v>
      </c>
      <c r="C98" s="1">
        <f>DATEVALUE("15/06/1945")</f>
        <v>16603</v>
      </c>
      <c r="D98" t="s">
        <v>364</v>
      </c>
      <c r="E98">
        <v>19</v>
      </c>
      <c r="F98">
        <v>7</v>
      </c>
      <c r="G98">
        <v>12</v>
      </c>
      <c r="H98" t="s">
        <v>365</v>
      </c>
      <c r="I98" s="1">
        <f>DATEVALUE("19/03/2026")</f>
        <v>46100</v>
      </c>
      <c r="J98" s="1">
        <f>DATEVALUE("25/05/2026")</f>
        <v>46167</v>
      </c>
      <c r="K98" t="s">
        <v>26</v>
      </c>
      <c r="L98">
        <v>692421</v>
      </c>
      <c r="M98" t="s">
        <v>45</v>
      </c>
      <c r="N98" t="s">
        <v>366</v>
      </c>
      <c r="O98" t="s">
        <v>127</v>
      </c>
      <c r="P98" t="s">
        <v>42</v>
      </c>
      <c r="Q98" t="s">
        <v>31</v>
      </c>
      <c r="R98" t="s">
        <v>32</v>
      </c>
      <c r="S98" t="s">
        <v>33</v>
      </c>
      <c r="T98" t="s">
        <v>34</v>
      </c>
      <c r="U98" t="s">
        <v>45</v>
      </c>
      <c r="V98" t="s">
        <v>366</v>
      </c>
      <c r="W98" t="s">
        <v>36</v>
      </c>
    </row>
    <row r="99" spans="1:23" x14ac:dyDescent="0.25">
      <c r="A99">
        <v>99</v>
      </c>
      <c r="B99" t="s">
        <v>367</v>
      </c>
      <c r="C99" s="1">
        <f>DATEVALUE("09/03/1935")</f>
        <v>12852</v>
      </c>
      <c r="D99" t="s">
        <v>368</v>
      </c>
      <c r="E99">
        <v>18</v>
      </c>
      <c r="F99">
        <v>13</v>
      </c>
      <c r="G99">
        <v>5</v>
      </c>
      <c r="H99" t="s">
        <v>25</v>
      </c>
      <c r="I99" s="1">
        <f>DATEVALUE("21/03/2025")</f>
        <v>45737</v>
      </c>
      <c r="J99" s="1">
        <f>DATEVALUE("28/04/2025")</f>
        <v>45775</v>
      </c>
      <c r="K99" t="s">
        <v>26</v>
      </c>
      <c r="L99">
        <v>826350</v>
      </c>
      <c r="M99" t="s">
        <v>59</v>
      </c>
      <c r="N99" t="s">
        <v>369</v>
      </c>
      <c r="O99" t="s">
        <v>94</v>
      </c>
      <c r="P99" t="s">
        <v>70</v>
      </c>
      <c r="Q99" t="s">
        <v>31</v>
      </c>
      <c r="R99" t="s">
        <v>32</v>
      </c>
      <c r="S99" t="s">
        <v>33</v>
      </c>
      <c r="T99" t="s">
        <v>34</v>
      </c>
      <c r="U99" t="s">
        <v>59</v>
      </c>
      <c r="V99" t="s">
        <v>369</v>
      </c>
      <c r="W99" t="s">
        <v>36</v>
      </c>
    </row>
    <row r="100" spans="1:23" x14ac:dyDescent="0.25">
      <c r="A100">
        <v>100</v>
      </c>
      <c r="B100" t="s">
        <v>370</v>
      </c>
      <c r="C100" s="1">
        <f>DATEVALUE("07/01/1933")</f>
        <v>12061</v>
      </c>
      <c r="D100" t="s">
        <v>371</v>
      </c>
      <c r="E100">
        <v>18</v>
      </c>
      <c r="F100">
        <v>13</v>
      </c>
      <c r="G100">
        <v>5</v>
      </c>
      <c r="H100" t="s">
        <v>25</v>
      </c>
      <c r="I100" s="1">
        <f>DATEVALUE("31/07/2025")</f>
        <v>45869</v>
      </c>
      <c r="J100" s="1">
        <f>DATEVALUE("06/10/2025")</f>
        <v>45936</v>
      </c>
      <c r="K100" t="s">
        <v>26</v>
      </c>
      <c r="L100">
        <v>745247</v>
      </c>
      <c r="M100" t="s">
        <v>137</v>
      </c>
      <c r="N100" t="s">
        <v>201</v>
      </c>
      <c r="O100" t="s">
        <v>29</v>
      </c>
      <c r="P100" t="s">
        <v>42</v>
      </c>
      <c r="Q100" t="s">
        <v>31</v>
      </c>
      <c r="R100" t="s">
        <v>32</v>
      </c>
      <c r="S100" t="s">
        <v>33</v>
      </c>
      <c r="T100" t="s">
        <v>34</v>
      </c>
      <c r="U100" t="s">
        <v>137</v>
      </c>
      <c r="V100" t="s">
        <v>202</v>
      </c>
      <c r="W100" t="s">
        <v>36</v>
      </c>
    </row>
    <row r="101" spans="1:23" x14ac:dyDescent="0.25">
      <c r="A101">
        <v>101</v>
      </c>
      <c r="B101" t="s">
        <v>372</v>
      </c>
      <c r="C101" s="1">
        <f>DATEVALUE("20/08/1940")</f>
        <v>14843</v>
      </c>
      <c r="D101" t="s">
        <v>373</v>
      </c>
      <c r="E101">
        <v>18</v>
      </c>
      <c r="F101">
        <v>12</v>
      </c>
      <c r="G101">
        <v>6</v>
      </c>
      <c r="H101" t="s">
        <v>25</v>
      </c>
      <c r="I101" s="1">
        <f>DATEVALUE("31/12/2024")</f>
        <v>45657</v>
      </c>
      <c r="J101" s="1">
        <f>DATEVALUE("24/02/2025")</f>
        <v>45712</v>
      </c>
      <c r="K101" t="s">
        <v>26</v>
      </c>
      <c r="L101">
        <v>646848</v>
      </c>
      <c r="M101" t="s">
        <v>374</v>
      </c>
      <c r="N101" t="s">
        <v>375</v>
      </c>
      <c r="O101" t="s">
        <v>94</v>
      </c>
      <c r="P101" t="s">
        <v>70</v>
      </c>
      <c r="Q101" t="s">
        <v>31</v>
      </c>
      <c r="R101" t="s">
        <v>32</v>
      </c>
      <c r="S101" t="s">
        <v>33</v>
      </c>
      <c r="T101" t="s">
        <v>34</v>
      </c>
      <c r="U101" t="s">
        <v>374</v>
      </c>
      <c r="V101" t="s">
        <v>375</v>
      </c>
      <c r="W101" t="s">
        <v>36</v>
      </c>
    </row>
    <row r="102" spans="1:23" x14ac:dyDescent="0.25">
      <c r="A102">
        <v>102</v>
      </c>
      <c r="B102" t="s">
        <v>376</v>
      </c>
      <c r="C102" s="1">
        <f>DATEVALUE("24/05/1937")</f>
        <v>13659</v>
      </c>
      <c r="D102" t="s">
        <v>377</v>
      </c>
      <c r="E102">
        <v>18</v>
      </c>
      <c r="F102">
        <v>12</v>
      </c>
      <c r="G102">
        <v>6</v>
      </c>
      <c r="H102" t="s">
        <v>25</v>
      </c>
      <c r="I102" s="1">
        <f>DATEVALUE("28/11/2025")</f>
        <v>45989</v>
      </c>
      <c r="J102" s="1">
        <f>DATEVALUE("23/02/2026")</f>
        <v>46076</v>
      </c>
      <c r="K102" t="s">
        <v>26</v>
      </c>
      <c r="L102">
        <v>535953</v>
      </c>
      <c r="M102" t="s">
        <v>267</v>
      </c>
      <c r="N102" t="s">
        <v>378</v>
      </c>
      <c r="O102" t="s">
        <v>29</v>
      </c>
      <c r="P102" t="s">
        <v>42</v>
      </c>
      <c r="Q102" t="s">
        <v>31</v>
      </c>
      <c r="R102" t="s">
        <v>32</v>
      </c>
      <c r="S102" t="s">
        <v>33</v>
      </c>
      <c r="T102" t="s">
        <v>34</v>
      </c>
      <c r="U102" t="s">
        <v>267</v>
      </c>
      <c r="V102" t="s">
        <v>378</v>
      </c>
      <c r="W102" t="s">
        <v>36</v>
      </c>
    </row>
    <row r="103" spans="1:23" x14ac:dyDescent="0.25">
      <c r="A103">
        <v>103</v>
      </c>
      <c r="B103" t="s">
        <v>379</v>
      </c>
      <c r="C103" s="1">
        <f>DATEVALUE("04/09/1940")</f>
        <v>14858</v>
      </c>
      <c r="D103" t="s">
        <v>380</v>
      </c>
      <c r="E103">
        <v>18</v>
      </c>
      <c r="F103">
        <v>12</v>
      </c>
      <c r="G103">
        <v>6</v>
      </c>
      <c r="H103" t="s">
        <v>25</v>
      </c>
      <c r="I103" s="1">
        <f>DATEVALUE("17/04/2026")</f>
        <v>46129</v>
      </c>
      <c r="J103" s="1">
        <f>DATEVALUE("06/07/2026")</f>
        <v>46209</v>
      </c>
      <c r="K103" t="s">
        <v>26</v>
      </c>
      <c r="L103">
        <v>676480</v>
      </c>
      <c r="M103" t="s">
        <v>104</v>
      </c>
      <c r="N103" t="s">
        <v>89</v>
      </c>
      <c r="O103" t="s">
        <v>29</v>
      </c>
      <c r="P103" t="s">
        <v>42</v>
      </c>
      <c r="Q103" t="s">
        <v>31</v>
      </c>
      <c r="R103" t="s">
        <v>32</v>
      </c>
      <c r="S103" t="s">
        <v>33</v>
      </c>
      <c r="T103" t="s">
        <v>34</v>
      </c>
      <c r="U103" t="s">
        <v>104</v>
      </c>
      <c r="V103" t="s">
        <v>89</v>
      </c>
      <c r="W103" t="s">
        <v>36</v>
      </c>
    </row>
    <row r="104" spans="1:23" x14ac:dyDescent="0.25">
      <c r="A104">
        <v>104</v>
      </c>
      <c r="B104" t="s">
        <v>381</v>
      </c>
      <c r="C104" s="1">
        <f>DATEVALUE("07/05/1942")</f>
        <v>15468</v>
      </c>
      <c r="D104" t="s">
        <v>382</v>
      </c>
      <c r="E104">
        <v>18</v>
      </c>
      <c r="F104">
        <v>11</v>
      </c>
      <c r="G104">
        <v>7</v>
      </c>
      <c r="H104" t="s">
        <v>67</v>
      </c>
      <c r="I104" s="1">
        <f>DATEVALUE("02/10/2019")</f>
        <v>43740</v>
      </c>
      <c r="J104" s="1">
        <f>DATEVALUE("07/07/2025")</f>
        <v>45845</v>
      </c>
      <c r="K104" t="s">
        <v>26</v>
      </c>
      <c r="L104">
        <v>465525</v>
      </c>
      <c r="M104" t="s">
        <v>383</v>
      </c>
      <c r="N104" t="s">
        <v>384</v>
      </c>
      <c r="O104" t="s">
        <v>29</v>
      </c>
      <c r="P104" t="s">
        <v>70</v>
      </c>
      <c r="Q104" t="s">
        <v>31</v>
      </c>
      <c r="R104" t="s">
        <v>32</v>
      </c>
      <c r="S104" t="s">
        <v>33</v>
      </c>
      <c r="T104" t="s">
        <v>34</v>
      </c>
      <c r="U104" t="s">
        <v>383</v>
      </c>
      <c r="V104" t="s">
        <v>384</v>
      </c>
      <c r="W104" t="s">
        <v>36</v>
      </c>
    </row>
    <row r="105" spans="1:23" x14ac:dyDescent="0.25">
      <c r="A105">
        <v>105</v>
      </c>
      <c r="B105" t="s">
        <v>385</v>
      </c>
      <c r="C105" s="1">
        <f>DATEVALUE("11/06/1932")</f>
        <v>11851</v>
      </c>
      <c r="D105" t="s">
        <v>386</v>
      </c>
      <c r="E105">
        <v>18</v>
      </c>
      <c r="F105">
        <v>11</v>
      </c>
      <c r="G105">
        <v>7</v>
      </c>
      <c r="H105" t="s">
        <v>67</v>
      </c>
      <c r="I105" s="1">
        <f>DATEVALUE("03/07/2025")</f>
        <v>45841</v>
      </c>
      <c r="J105" s="1">
        <f>DATEVALUE("25/08/2025")</f>
        <v>45894</v>
      </c>
      <c r="K105" t="s">
        <v>26</v>
      </c>
      <c r="L105">
        <v>823951</v>
      </c>
      <c r="M105" t="s">
        <v>104</v>
      </c>
      <c r="N105" t="s">
        <v>387</v>
      </c>
      <c r="O105" t="s">
        <v>29</v>
      </c>
      <c r="P105" t="s">
        <v>42</v>
      </c>
      <c r="Q105" t="s">
        <v>31</v>
      </c>
      <c r="R105" t="s">
        <v>32</v>
      </c>
      <c r="S105" t="s">
        <v>33</v>
      </c>
      <c r="T105" t="s">
        <v>34</v>
      </c>
      <c r="U105" t="s">
        <v>104</v>
      </c>
      <c r="V105" t="s">
        <v>387</v>
      </c>
      <c r="W105" t="s">
        <v>36</v>
      </c>
    </row>
    <row r="106" spans="1:23" x14ac:dyDescent="0.25">
      <c r="A106">
        <v>106</v>
      </c>
      <c r="B106" t="s">
        <v>388</v>
      </c>
      <c r="C106" s="1">
        <f>DATEVALUE("31/08/1950")</f>
        <v>18506</v>
      </c>
      <c r="D106" t="s">
        <v>389</v>
      </c>
      <c r="E106">
        <v>18</v>
      </c>
      <c r="F106">
        <v>10</v>
      </c>
      <c r="G106">
        <v>8</v>
      </c>
      <c r="H106" t="s">
        <v>118</v>
      </c>
      <c r="I106" s="1">
        <f>DATEVALUE("19/06/2018")</f>
        <v>43270</v>
      </c>
      <c r="J106" s="1">
        <f>DATEVALUE("31/10/2022")</f>
        <v>44865</v>
      </c>
      <c r="K106" t="s">
        <v>26</v>
      </c>
      <c r="L106">
        <v>377407</v>
      </c>
      <c r="M106" t="s">
        <v>59</v>
      </c>
      <c r="N106" t="s">
        <v>331</v>
      </c>
      <c r="O106" t="s">
        <v>90</v>
      </c>
      <c r="P106" t="s">
        <v>70</v>
      </c>
      <c r="Q106" t="s">
        <v>31</v>
      </c>
      <c r="R106" t="s">
        <v>32</v>
      </c>
      <c r="S106" t="s">
        <v>33</v>
      </c>
      <c r="T106" t="s">
        <v>34</v>
      </c>
      <c r="U106" t="s">
        <v>59</v>
      </c>
      <c r="V106" t="s">
        <v>331</v>
      </c>
      <c r="W106" t="s">
        <v>36</v>
      </c>
    </row>
    <row r="107" spans="1:23" x14ac:dyDescent="0.25">
      <c r="A107">
        <v>107</v>
      </c>
      <c r="B107" t="s">
        <v>390</v>
      </c>
      <c r="C107" s="1">
        <f>DATEVALUE("19/10/1938")</f>
        <v>14172</v>
      </c>
      <c r="D107" t="s">
        <v>391</v>
      </c>
      <c r="E107">
        <v>18</v>
      </c>
      <c r="F107">
        <v>10</v>
      </c>
      <c r="G107">
        <v>8</v>
      </c>
      <c r="H107" t="s">
        <v>118</v>
      </c>
      <c r="I107" s="1">
        <f>DATEVALUE("14/02/2025")</f>
        <v>45702</v>
      </c>
      <c r="J107" s="1">
        <f>DATEVALUE("03/11/2025")</f>
        <v>45964</v>
      </c>
      <c r="K107" t="s">
        <v>26</v>
      </c>
      <c r="L107">
        <v>815911</v>
      </c>
      <c r="M107" t="s">
        <v>97</v>
      </c>
      <c r="N107" t="s">
        <v>392</v>
      </c>
      <c r="O107" t="s">
        <v>29</v>
      </c>
      <c r="P107" t="s">
        <v>42</v>
      </c>
      <c r="Q107" t="s">
        <v>31</v>
      </c>
      <c r="R107" t="s">
        <v>32</v>
      </c>
      <c r="S107" t="s">
        <v>33</v>
      </c>
      <c r="T107" t="s">
        <v>34</v>
      </c>
      <c r="U107" t="s">
        <v>97</v>
      </c>
      <c r="V107" t="s">
        <v>392</v>
      </c>
      <c r="W107" t="s">
        <v>36</v>
      </c>
    </row>
    <row r="108" spans="1:23" x14ac:dyDescent="0.25">
      <c r="A108">
        <v>108</v>
      </c>
      <c r="B108" t="s">
        <v>393</v>
      </c>
      <c r="C108" s="1">
        <f>DATEVALUE("15/02/1960")</f>
        <v>21961</v>
      </c>
      <c r="D108" t="s">
        <v>394</v>
      </c>
      <c r="E108">
        <v>18</v>
      </c>
      <c r="F108">
        <v>10</v>
      </c>
      <c r="G108">
        <v>8</v>
      </c>
      <c r="H108" t="s">
        <v>118</v>
      </c>
      <c r="I108" s="1">
        <f>DATEVALUE("04/09/2025")</f>
        <v>45904</v>
      </c>
      <c r="J108" s="1">
        <f>DATEVALUE("20/10/2025")</f>
        <v>45950</v>
      </c>
      <c r="K108" t="s">
        <v>26</v>
      </c>
      <c r="L108">
        <v>849651</v>
      </c>
      <c r="M108" t="s">
        <v>104</v>
      </c>
      <c r="N108" t="s">
        <v>395</v>
      </c>
      <c r="O108" t="s">
        <v>127</v>
      </c>
      <c r="P108" t="s">
        <v>70</v>
      </c>
      <c r="Q108" t="s">
        <v>31</v>
      </c>
      <c r="R108" t="s">
        <v>32</v>
      </c>
      <c r="S108" t="s">
        <v>33</v>
      </c>
      <c r="T108" t="s">
        <v>34</v>
      </c>
      <c r="U108" t="s">
        <v>104</v>
      </c>
      <c r="V108" t="s">
        <v>395</v>
      </c>
      <c r="W108" t="s">
        <v>36</v>
      </c>
    </row>
    <row r="109" spans="1:23" x14ac:dyDescent="0.25">
      <c r="A109">
        <v>109</v>
      </c>
      <c r="B109" t="s">
        <v>396</v>
      </c>
      <c r="C109" s="1">
        <f>DATEVALUE("07/07/1939")</f>
        <v>14433</v>
      </c>
      <c r="D109" t="s">
        <v>397</v>
      </c>
      <c r="E109">
        <v>18</v>
      </c>
      <c r="F109">
        <v>10</v>
      </c>
      <c r="G109">
        <v>8</v>
      </c>
      <c r="H109" t="s">
        <v>118</v>
      </c>
      <c r="I109" s="1">
        <f>DATEVALUE("20/11/2025")</f>
        <v>45981</v>
      </c>
      <c r="J109" s="1">
        <f>DATEVALUE("09/02/2026")</f>
        <v>46062</v>
      </c>
      <c r="K109" t="s">
        <v>26</v>
      </c>
      <c r="L109">
        <v>554834</v>
      </c>
      <c r="M109" t="s">
        <v>374</v>
      </c>
      <c r="N109" t="s">
        <v>398</v>
      </c>
      <c r="O109" t="s">
        <v>127</v>
      </c>
      <c r="P109" t="s">
        <v>42</v>
      </c>
      <c r="Q109" t="s">
        <v>31</v>
      </c>
      <c r="R109" t="s">
        <v>32</v>
      </c>
      <c r="S109" t="s">
        <v>33</v>
      </c>
      <c r="T109" t="s">
        <v>34</v>
      </c>
      <c r="U109" t="s">
        <v>374</v>
      </c>
      <c r="V109" t="s">
        <v>398</v>
      </c>
      <c r="W109" t="s">
        <v>36</v>
      </c>
    </row>
    <row r="110" spans="1:23" x14ac:dyDescent="0.25">
      <c r="A110">
        <v>110</v>
      </c>
      <c r="B110" t="s">
        <v>399</v>
      </c>
      <c r="C110" s="1">
        <f>DATEVALUE("14/05/1946")</f>
        <v>16936</v>
      </c>
      <c r="D110" t="s">
        <v>400</v>
      </c>
      <c r="E110">
        <v>18</v>
      </c>
      <c r="F110">
        <v>9</v>
      </c>
      <c r="G110">
        <v>9</v>
      </c>
      <c r="H110" t="s">
        <v>118</v>
      </c>
      <c r="I110" s="1">
        <f>DATEVALUE("25/01/2022")</f>
        <v>44586</v>
      </c>
      <c r="J110" s="1">
        <f>DATEVALUE("23/01/2023")</f>
        <v>44949</v>
      </c>
      <c r="K110" t="s">
        <v>26</v>
      </c>
      <c r="L110">
        <v>602319</v>
      </c>
      <c r="M110" t="s">
        <v>63</v>
      </c>
      <c r="N110" t="s">
        <v>401</v>
      </c>
      <c r="O110" t="s">
        <v>236</v>
      </c>
      <c r="P110" t="s">
        <v>70</v>
      </c>
      <c r="Q110" t="s">
        <v>31</v>
      </c>
      <c r="R110" t="s">
        <v>32</v>
      </c>
      <c r="S110" t="s">
        <v>33</v>
      </c>
      <c r="T110" t="s">
        <v>34</v>
      </c>
      <c r="U110" t="s">
        <v>63</v>
      </c>
      <c r="V110" t="s">
        <v>401</v>
      </c>
      <c r="W110" t="s">
        <v>36</v>
      </c>
    </row>
    <row r="111" spans="1:23" x14ac:dyDescent="0.25">
      <c r="A111">
        <v>111</v>
      </c>
      <c r="B111" t="s">
        <v>402</v>
      </c>
      <c r="C111" s="1">
        <f>DATEVALUE("03/07/1931")</f>
        <v>11507</v>
      </c>
      <c r="D111" t="s">
        <v>403</v>
      </c>
      <c r="E111">
        <v>18</v>
      </c>
      <c r="F111">
        <v>9</v>
      </c>
      <c r="G111">
        <v>9</v>
      </c>
      <c r="H111" t="s">
        <v>118</v>
      </c>
      <c r="I111" s="1">
        <f>DATEVALUE("31/08/2022")</f>
        <v>44804</v>
      </c>
      <c r="J111" s="1">
        <f>DATEVALUE("07/11/2022")</f>
        <v>44872</v>
      </c>
      <c r="K111" t="s">
        <v>26</v>
      </c>
      <c r="L111">
        <v>641737</v>
      </c>
      <c r="M111" t="s">
        <v>104</v>
      </c>
      <c r="N111" t="s">
        <v>404</v>
      </c>
      <c r="O111" t="s">
        <v>405</v>
      </c>
      <c r="P111" t="s">
        <v>70</v>
      </c>
      <c r="Q111" t="s">
        <v>31</v>
      </c>
      <c r="R111" t="s">
        <v>32</v>
      </c>
      <c r="S111" t="s">
        <v>33</v>
      </c>
      <c r="T111" t="s">
        <v>34</v>
      </c>
      <c r="U111" t="s">
        <v>104</v>
      </c>
      <c r="V111" t="s">
        <v>404</v>
      </c>
      <c r="W111" t="s">
        <v>36</v>
      </c>
    </row>
    <row r="112" spans="1:23" x14ac:dyDescent="0.25">
      <c r="A112">
        <v>112</v>
      </c>
      <c r="B112" t="s">
        <v>406</v>
      </c>
      <c r="C112" s="1">
        <f>DATEVALUE("09/10/1932")</f>
        <v>11971</v>
      </c>
      <c r="D112" t="s">
        <v>407</v>
      </c>
      <c r="E112">
        <v>18</v>
      </c>
      <c r="F112">
        <v>9</v>
      </c>
      <c r="G112">
        <v>9</v>
      </c>
      <c r="H112" t="s">
        <v>118</v>
      </c>
      <c r="I112" s="1">
        <f>DATEVALUE("23/08/2023")</f>
        <v>45161</v>
      </c>
      <c r="J112" s="1">
        <f>DATEVALUE("25/09/2023")</f>
        <v>45194</v>
      </c>
      <c r="K112" t="s">
        <v>26</v>
      </c>
      <c r="L112">
        <v>479473</v>
      </c>
      <c r="M112" t="s">
        <v>63</v>
      </c>
      <c r="N112" t="s">
        <v>361</v>
      </c>
      <c r="O112" t="s">
        <v>405</v>
      </c>
      <c r="P112" t="s">
        <v>162</v>
      </c>
      <c r="Q112" t="s">
        <v>31</v>
      </c>
      <c r="R112" t="s">
        <v>32</v>
      </c>
      <c r="S112" t="s">
        <v>33</v>
      </c>
      <c r="T112" t="s">
        <v>34</v>
      </c>
      <c r="U112" t="s">
        <v>408</v>
      </c>
      <c r="V112" t="s">
        <v>409</v>
      </c>
      <c r="W112" t="s">
        <v>36</v>
      </c>
    </row>
    <row r="113" spans="1:23" x14ac:dyDescent="0.25">
      <c r="A113">
        <v>113</v>
      </c>
      <c r="B113" t="s">
        <v>410</v>
      </c>
      <c r="C113" s="1">
        <f>DATEVALUE("07/07/1940")</f>
        <v>14799</v>
      </c>
      <c r="D113" t="s">
        <v>411</v>
      </c>
      <c r="E113">
        <v>18</v>
      </c>
      <c r="F113">
        <v>9</v>
      </c>
      <c r="G113">
        <v>9</v>
      </c>
      <c r="H113" t="s">
        <v>118</v>
      </c>
      <c r="I113" s="1">
        <f>DATEVALUE("03/04/2024")</f>
        <v>45385</v>
      </c>
      <c r="J113" s="1">
        <f>DATEVALUE("20/05/2024")</f>
        <v>45432</v>
      </c>
      <c r="K113" t="s">
        <v>26</v>
      </c>
      <c r="L113">
        <v>653127</v>
      </c>
      <c r="M113" t="s">
        <v>85</v>
      </c>
      <c r="N113" t="s">
        <v>157</v>
      </c>
      <c r="O113" t="s">
        <v>236</v>
      </c>
      <c r="P113" t="s">
        <v>70</v>
      </c>
      <c r="Q113" t="s">
        <v>31</v>
      </c>
      <c r="R113" t="s">
        <v>32</v>
      </c>
      <c r="S113" t="s">
        <v>33</v>
      </c>
      <c r="T113" t="s">
        <v>34</v>
      </c>
      <c r="U113" t="s">
        <v>85</v>
      </c>
      <c r="V113" t="s">
        <v>157</v>
      </c>
      <c r="W113" t="s">
        <v>36</v>
      </c>
    </row>
    <row r="114" spans="1:23" x14ac:dyDescent="0.25">
      <c r="A114">
        <v>114</v>
      </c>
      <c r="B114" t="s">
        <v>412</v>
      </c>
      <c r="C114" s="1">
        <f>DATEVALUE("30/05/1937")</f>
        <v>13665</v>
      </c>
      <c r="D114" t="s">
        <v>413</v>
      </c>
      <c r="E114">
        <v>18</v>
      </c>
      <c r="F114">
        <v>9</v>
      </c>
      <c r="G114">
        <v>9</v>
      </c>
      <c r="H114" t="s">
        <v>118</v>
      </c>
      <c r="I114" s="1">
        <f>DATEVALUE("22/08/2024")</f>
        <v>45526</v>
      </c>
      <c r="J114" s="1">
        <f>DATEVALUE("14/10/2024")</f>
        <v>45579</v>
      </c>
      <c r="K114" t="s">
        <v>26</v>
      </c>
      <c r="L114">
        <v>737234</v>
      </c>
      <c r="M114" t="s">
        <v>104</v>
      </c>
      <c r="N114" t="s">
        <v>414</v>
      </c>
      <c r="O114" t="s">
        <v>236</v>
      </c>
      <c r="P114" t="s">
        <v>42</v>
      </c>
      <c r="Q114" t="s">
        <v>31</v>
      </c>
      <c r="R114" t="s">
        <v>32</v>
      </c>
      <c r="S114" t="s">
        <v>33</v>
      </c>
      <c r="T114" t="s">
        <v>34</v>
      </c>
      <c r="U114" t="s">
        <v>104</v>
      </c>
      <c r="V114" t="s">
        <v>414</v>
      </c>
      <c r="W114" t="s">
        <v>36</v>
      </c>
    </row>
    <row r="115" spans="1:23" x14ac:dyDescent="0.25">
      <c r="A115">
        <v>115</v>
      </c>
      <c r="B115" t="s">
        <v>415</v>
      </c>
      <c r="C115" s="1">
        <f>DATEVALUE("30/12/1937")</f>
        <v>13879</v>
      </c>
      <c r="D115" t="s">
        <v>416</v>
      </c>
      <c r="E115">
        <v>18</v>
      </c>
      <c r="F115">
        <v>9</v>
      </c>
      <c r="G115">
        <v>9</v>
      </c>
      <c r="H115" t="s">
        <v>118</v>
      </c>
      <c r="I115" s="1">
        <f>DATEVALUE("12/02/2026")</f>
        <v>46065</v>
      </c>
      <c r="J115" s="1">
        <f>DATEVALUE("09/03/2026")</f>
        <v>46090</v>
      </c>
      <c r="K115" t="s">
        <v>26</v>
      </c>
      <c r="L115">
        <v>884713</v>
      </c>
      <c r="M115" t="s">
        <v>40</v>
      </c>
      <c r="N115" t="s">
        <v>417</v>
      </c>
      <c r="O115" t="s">
        <v>29</v>
      </c>
      <c r="P115" t="s">
        <v>42</v>
      </c>
      <c r="Q115" t="s">
        <v>31</v>
      </c>
      <c r="R115" t="s">
        <v>32</v>
      </c>
      <c r="S115" t="s">
        <v>33</v>
      </c>
      <c r="T115" t="s">
        <v>34</v>
      </c>
      <c r="U115" t="s">
        <v>40</v>
      </c>
      <c r="V115" t="s">
        <v>417</v>
      </c>
      <c r="W115" t="s">
        <v>36</v>
      </c>
    </row>
    <row r="116" spans="1:23" x14ac:dyDescent="0.25">
      <c r="A116">
        <v>116</v>
      </c>
      <c r="B116" t="s">
        <v>418</v>
      </c>
      <c r="C116" s="1">
        <f>DATEVALUE("10/12/1939")</f>
        <v>14589</v>
      </c>
      <c r="D116" t="s">
        <v>419</v>
      </c>
      <c r="E116">
        <v>18</v>
      </c>
      <c r="F116">
        <v>9</v>
      </c>
      <c r="G116">
        <v>9</v>
      </c>
      <c r="H116" t="s">
        <v>118</v>
      </c>
      <c r="I116" s="1">
        <f>DATEVALUE("03/04/2026")</f>
        <v>46115</v>
      </c>
      <c r="J116" s="1">
        <f>DATEVALUE("22/06/2026")</f>
        <v>46195</v>
      </c>
      <c r="K116" t="s">
        <v>26</v>
      </c>
      <c r="L116">
        <v>754225</v>
      </c>
      <c r="M116" t="s">
        <v>59</v>
      </c>
      <c r="N116" t="s">
        <v>257</v>
      </c>
      <c r="O116" t="s">
        <v>127</v>
      </c>
      <c r="P116" t="s">
        <v>42</v>
      </c>
      <c r="Q116" t="s">
        <v>31</v>
      </c>
      <c r="R116" t="s">
        <v>32</v>
      </c>
      <c r="S116" t="s">
        <v>33</v>
      </c>
      <c r="T116" t="s">
        <v>34</v>
      </c>
      <c r="U116" t="s">
        <v>59</v>
      </c>
      <c r="V116" t="s">
        <v>257</v>
      </c>
      <c r="W116" t="s">
        <v>36</v>
      </c>
    </row>
    <row r="117" spans="1:23" x14ac:dyDescent="0.25">
      <c r="A117">
        <v>117</v>
      </c>
      <c r="B117" t="s">
        <v>420</v>
      </c>
      <c r="C117" s="1">
        <f>DATEVALUE("15/04/1932")</f>
        <v>11794</v>
      </c>
      <c r="D117" t="s">
        <v>421</v>
      </c>
      <c r="E117">
        <v>18</v>
      </c>
      <c r="F117">
        <v>9</v>
      </c>
      <c r="G117">
        <v>9</v>
      </c>
      <c r="H117" t="s">
        <v>118</v>
      </c>
      <c r="I117" s="1">
        <f>DATEVALUE("22/04/2026")</f>
        <v>46134</v>
      </c>
      <c r="J117" s="1">
        <f>DATEVALUE("06/07/2026")</f>
        <v>46209</v>
      </c>
      <c r="K117" t="s">
        <v>26</v>
      </c>
      <c r="L117">
        <v>643615</v>
      </c>
      <c r="M117" t="s">
        <v>97</v>
      </c>
      <c r="N117" t="s">
        <v>422</v>
      </c>
      <c r="O117" t="s">
        <v>127</v>
      </c>
      <c r="P117" t="s">
        <v>42</v>
      </c>
      <c r="Q117" t="s">
        <v>31</v>
      </c>
      <c r="R117" t="s">
        <v>32</v>
      </c>
      <c r="S117" t="s">
        <v>33</v>
      </c>
      <c r="T117" t="s">
        <v>34</v>
      </c>
      <c r="U117" t="s">
        <v>97</v>
      </c>
      <c r="V117" t="s">
        <v>423</v>
      </c>
      <c r="W117" t="s">
        <v>36</v>
      </c>
    </row>
    <row r="118" spans="1:23" x14ac:dyDescent="0.25">
      <c r="A118">
        <v>118</v>
      </c>
      <c r="B118" t="s">
        <v>424</v>
      </c>
      <c r="C118" s="1">
        <f>DATEVALUE("12/07/1938")</f>
        <v>14073</v>
      </c>
      <c r="D118" t="s">
        <v>425</v>
      </c>
      <c r="E118">
        <v>18</v>
      </c>
      <c r="F118">
        <v>8</v>
      </c>
      <c r="G118">
        <v>10</v>
      </c>
      <c r="H118" t="s">
        <v>263</v>
      </c>
      <c r="I118" s="1">
        <f>DATEVALUE("24/05/2024")</f>
        <v>45436</v>
      </c>
      <c r="J118" s="1">
        <f>DATEVALUE("28/10/2024")</f>
        <v>45593</v>
      </c>
      <c r="K118" t="s">
        <v>26</v>
      </c>
      <c r="L118">
        <v>750574</v>
      </c>
      <c r="M118" t="s">
        <v>104</v>
      </c>
      <c r="N118" t="s">
        <v>426</v>
      </c>
      <c r="O118" t="s">
        <v>236</v>
      </c>
      <c r="P118" t="s">
        <v>42</v>
      </c>
      <c r="Q118" t="s">
        <v>31</v>
      </c>
      <c r="R118" t="s">
        <v>32</v>
      </c>
      <c r="S118" t="s">
        <v>33</v>
      </c>
      <c r="T118" t="s">
        <v>34</v>
      </c>
      <c r="U118" t="s">
        <v>104</v>
      </c>
      <c r="V118" t="s">
        <v>426</v>
      </c>
      <c r="W118" t="s">
        <v>36</v>
      </c>
    </row>
    <row r="119" spans="1:23" x14ac:dyDescent="0.25">
      <c r="A119">
        <v>119</v>
      </c>
      <c r="B119" t="s">
        <v>427</v>
      </c>
      <c r="C119" s="1">
        <f>DATEVALUE("15/03/1937")</f>
        <v>13589</v>
      </c>
      <c r="D119" t="s">
        <v>428</v>
      </c>
      <c r="E119">
        <v>18</v>
      </c>
      <c r="F119">
        <v>8</v>
      </c>
      <c r="G119">
        <v>10</v>
      </c>
      <c r="H119" t="s">
        <v>263</v>
      </c>
      <c r="I119" s="1">
        <f>DATEVALUE("10/02/2026")</f>
        <v>46063</v>
      </c>
      <c r="J119" s="1">
        <f>DATEVALUE("09/03/2026")</f>
        <v>46090</v>
      </c>
      <c r="K119" t="s">
        <v>26</v>
      </c>
      <c r="L119">
        <v>881258</v>
      </c>
      <c r="M119" t="s">
        <v>429</v>
      </c>
      <c r="N119" t="s">
        <v>430</v>
      </c>
      <c r="O119" t="s">
        <v>127</v>
      </c>
      <c r="P119" t="s">
        <v>42</v>
      </c>
      <c r="Q119" t="s">
        <v>31</v>
      </c>
      <c r="R119" t="s">
        <v>32</v>
      </c>
      <c r="S119" t="s">
        <v>33</v>
      </c>
      <c r="T119" t="s">
        <v>34</v>
      </c>
      <c r="U119" t="s">
        <v>429</v>
      </c>
      <c r="V119" t="s">
        <v>430</v>
      </c>
      <c r="W119" t="s">
        <v>36</v>
      </c>
    </row>
    <row r="120" spans="1:23" x14ac:dyDescent="0.25">
      <c r="A120">
        <v>120</v>
      </c>
      <c r="B120" t="s">
        <v>431</v>
      </c>
      <c r="C120" s="1">
        <f>DATEVALUE("07/01/1939")</f>
        <v>14252</v>
      </c>
      <c r="D120" t="s">
        <v>432</v>
      </c>
      <c r="E120">
        <v>18</v>
      </c>
      <c r="F120">
        <v>8</v>
      </c>
      <c r="G120">
        <v>10</v>
      </c>
      <c r="H120" t="s">
        <v>263</v>
      </c>
      <c r="I120" s="1">
        <f>DATEVALUE("26/03/2026")</f>
        <v>46107</v>
      </c>
      <c r="J120" s="1">
        <f>DATEVALUE("06/07/2026")</f>
        <v>46209</v>
      </c>
      <c r="K120" t="s">
        <v>26</v>
      </c>
      <c r="L120">
        <v>887521</v>
      </c>
      <c r="M120" t="s">
        <v>133</v>
      </c>
      <c r="N120" t="s">
        <v>433</v>
      </c>
      <c r="O120" t="s">
        <v>236</v>
      </c>
      <c r="P120" t="s">
        <v>70</v>
      </c>
      <c r="Q120" t="s">
        <v>31</v>
      </c>
      <c r="R120" t="s">
        <v>32</v>
      </c>
      <c r="S120" t="s">
        <v>33</v>
      </c>
      <c r="T120" t="s">
        <v>34</v>
      </c>
      <c r="U120" t="s">
        <v>133</v>
      </c>
      <c r="V120" t="s">
        <v>434</v>
      </c>
      <c r="W120" t="s">
        <v>36</v>
      </c>
    </row>
    <row r="121" spans="1:23" x14ac:dyDescent="0.25">
      <c r="A121">
        <v>121</v>
      </c>
      <c r="B121" t="s">
        <v>435</v>
      </c>
      <c r="C121" s="1">
        <f>DATEVALUE("02/07/1936")</f>
        <v>13333</v>
      </c>
      <c r="D121" t="s">
        <v>436</v>
      </c>
      <c r="E121">
        <v>18</v>
      </c>
      <c r="F121">
        <v>7</v>
      </c>
      <c r="G121">
        <v>11</v>
      </c>
      <c r="H121" t="s">
        <v>263</v>
      </c>
      <c r="I121" s="1">
        <f>DATEVALUE("22/07/2025")</f>
        <v>45860</v>
      </c>
      <c r="J121" s="1">
        <f>DATEVALUE("12/05/2026")</f>
        <v>46154</v>
      </c>
      <c r="K121" t="s">
        <v>26</v>
      </c>
      <c r="L121">
        <v>844480</v>
      </c>
      <c r="M121" t="s">
        <v>63</v>
      </c>
      <c r="N121" t="s">
        <v>437</v>
      </c>
      <c r="O121" t="s">
        <v>236</v>
      </c>
      <c r="P121" t="s">
        <v>70</v>
      </c>
      <c r="Q121" t="s">
        <v>31</v>
      </c>
      <c r="R121" t="s">
        <v>32</v>
      </c>
      <c r="S121" t="s">
        <v>33</v>
      </c>
      <c r="T121" t="s">
        <v>34</v>
      </c>
      <c r="U121" t="s">
        <v>63</v>
      </c>
      <c r="V121" t="s">
        <v>437</v>
      </c>
      <c r="W121" t="s">
        <v>36</v>
      </c>
    </row>
    <row r="122" spans="1:23" x14ac:dyDescent="0.25">
      <c r="A122">
        <v>122</v>
      </c>
      <c r="B122" t="s">
        <v>438</v>
      </c>
      <c r="C122" s="1">
        <f>DATEVALUE("21/09/1929")</f>
        <v>10857</v>
      </c>
      <c r="D122" t="s">
        <v>439</v>
      </c>
      <c r="E122">
        <v>17</v>
      </c>
      <c r="F122">
        <v>12</v>
      </c>
      <c r="G122">
        <v>5</v>
      </c>
      <c r="H122" t="s">
        <v>25</v>
      </c>
      <c r="I122" s="1">
        <f>DATEVALUE("02/08/2019")</f>
        <v>43679</v>
      </c>
      <c r="J122" s="1">
        <f>DATEVALUE("09/03/2026")</f>
        <v>46090</v>
      </c>
      <c r="K122" t="s">
        <v>26</v>
      </c>
      <c r="L122">
        <v>457009</v>
      </c>
      <c r="M122" t="s">
        <v>59</v>
      </c>
      <c r="N122" t="s">
        <v>440</v>
      </c>
      <c r="O122" t="s">
        <v>29</v>
      </c>
      <c r="P122" t="s">
        <v>42</v>
      </c>
      <c r="Q122" t="s">
        <v>31</v>
      </c>
      <c r="R122" t="s">
        <v>32</v>
      </c>
      <c r="S122" t="s">
        <v>33</v>
      </c>
      <c r="T122" t="s">
        <v>34</v>
      </c>
      <c r="U122" t="s">
        <v>59</v>
      </c>
      <c r="V122" t="s">
        <v>440</v>
      </c>
      <c r="W122" t="s">
        <v>36</v>
      </c>
    </row>
    <row r="123" spans="1:23" x14ac:dyDescent="0.25">
      <c r="A123">
        <v>123</v>
      </c>
      <c r="B123" t="s">
        <v>441</v>
      </c>
      <c r="C123" s="1">
        <f>DATEVALUE("20/04/1933")</f>
        <v>12164</v>
      </c>
      <c r="D123" t="s">
        <v>442</v>
      </c>
      <c r="E123">
        <v>17</v>
      </c>
      <c r="F123">
        <v>11</v>
      </c>
      <c r="G123">
        <v>6</v>
      </c>
      <c r="H123" t="s">
        <v>67</v>
      </c>
      <c r="I123" s="1">
        <f>DATEVALUE("18/06/2024")</f>
        <v>45461</v>
      </c>
      <c r="J123" s="1">
        <f>DATEVALUE("19/08/2024")</f>
        <v>45523</v>
      </c>
      <c r="K123" t="s">
        <v>26</v>
      </c>
      <c r="L123">
        <v>33111</v>
      </c>
      <c r="M123" t="s">
        <v>137</v>
      </c>
      <c r="N123" t="s">
        <v>443</v>
      </c>
      <c r="O123" t="s">
        <v>94</v>
      </c>
      <c r="P123" t="s">
        <v>42</v>
      </c>
      <c r="Q123" t="s">
        <v>31</v>
      </c>
      <c r="R123" t="s">
        <v>32</v>
      </c>
      <c r="S123" t="s">
        <v>33</v>
      </c>
      <c r="T123" t="s">
        <v>34</v>
      </c>
      <c r="U123" t="s">
        <v>137</v>
      </c>
      <c r="V123" t="s">
        <v>444</v>
      </c>
      <c r="W123" t="s">
        <v>36</v>
      </c>
    </row>
    <row r="124" spans="1:23" x14ac:dyDescent="0.25">
      <c r="A124">
        <v>124</v>
      </c>
      <c r="B124" t="s">
        <v>445</v>
      </c>
      <c r="C124" s="1">
        <f>DATEVALUE("24/06/1937")</f>
        <v>13690</v>
      </c>
      <c r="D124" t="s">
        <v>446</v>
      </c>
      <c r="E124">
        <v>17</v>
      </c>
      <c r="F124">
        <v>11</v>
      </c>
      <c r="G124">
        <v>6</v>
      </c>
      <c r="H124" t="s">
        <v>67</v>
      </c>
      <c r="I124" s="1">
        <f>DATEVALUE("17/12/2024")</f>
        <v>45643</v>
      </c>
      <c r="J124" s="1">
        <f>DATEVALUE("10/02/2025")</f>
        <v>45698</v>
      </c>
      <c r="K124" t="s">
        <v>26</v>
      </c>
      <c r="L124">
        <v>768403</v>
      </c>
      <c r="M124" t="s">
        <v>447</v>
      </c>
      <c r="N124" t="s">
        <v>448</v>
      </c>
      <c r="O124" t="s">
        <v>29</v>
      </c>
      <c r="P124" t="s">
        <v>42</v>
      </c>
      <c r="Q124" t="s">
        <v>31</v>
      </c>
      <c r="R124" t="s">
        <v>32</v>
      </c>
      <c r="S124" t="s">
        <v>33</v>
      </c>
      <c r="T124" t="s">
        <v>34</v>
      </c>
      <c r="U124" t="s">
        <v>447</v>
      </c>
      <c r="V124" t="s">
        <v>448</v>
      </c>
      <c r="W124" t="s">
        <v>36</v>
      </c>
    </row>
    <row r="125" spans="1:23" x14ac:dyDescent="0.25">
      <c r="A125">
        <v>125</v>
      </c>
      <c r="B125" t="s">
        <v>449</v>
      </c>
      <c r="C125" s="1">
        <f>DATEVALUE("03/04/1932")</f>
        <v>11782</v>
      </c>
      <c r="D125" t="s">
        <v>450</v>
      </c>
      <c r="E125">
        <v>17</v>
      </c>
      <c r="F125">
        <v>11</v>
      </c>
      <c r="G125">
        <v>6</v>
      </c>
      <c r="H125" t="s">
        <v>67</v>
      </c>
      <c r="I125" s="1">
        <f>DATEVALUE("06/02/2025")</f>
        <v>45694</v>
      </c>
      <c r="J125" s="1">
        <f>DATEVALUE("24/03/2025")</f>
        <v>45740</v>
      </c>
      <c r="K125" t="s">
        <v>26</v>
      </c>
      <c r="L125">
        <v>823049</v>
      </c>
      <c r="M125" t="s">
        <v>133</v>
      </c>
      <c r="N125" t="s">
        <v>451</v>
      </c>
      <c r="O125" t="s">
        <v>29</v>
      </c>
      <c r="P125" t="s">
        <v>42</v>
      </c>
      <c r="Q125" t="s">
        <v>31</v>
      </c>
      <c r="R125" t="s">
        <v>32</v>
      </c>
      <c r="S125" t="s">
        <v>33</v>
      </c>
      <c r="T125" t="s">
        <v>34</v>
      </c>
      <c r="U125" t="s">
        <v>133</v>
      </c>
      <c r="V125" t="s">
        <v>451</v>
      </c>
      <c r="W125" t="s">
        <v>36</v>
      </c>
    </row>
    <row r="126" spans="1:23" x14ac:dyDescent="0.25">
      <c r="A126">
        <v>126</v>
      </c>
      <c r="B126" t="s">
        <v>452</v>
      </c>
      <c r="C126" s="1">
        <f>DATEVALUE("27/05/1943")</f>
        <v>15853</v>
      </c>
      <c r="D126" t="s">
        <v>453</v>
      </c>
      <c r="E126">
        <v>17</v>
      </c>
      <c r="F126">
        <v>10</v>
      </c>
      <c r="G126">
        <v>7</v>
      </c>
      <c r="H126" t="s">
        <v>118</v>
      </c>
      <c r="I126" s="1">
        <f>DATEVALUE("30/11/2023")</f>
        <v>45260</v>
      </c>
      <c r="J126" s="1">
        <f>DATEVALUE("22/01/2024")</f>
        <v>45313</v>
      </c>
      <c r="K126" t="s">
        <v>26</v>
      </c>
      <c r="L126">
        <v>723407</v>
      </c>
      <c r="M126" t="s">
        <v>137</v>
      </c>
      <c r="N126" t="s">
        <v>294</v>
      </c>
      <c r="O126" t="s">
        <v>90</v>
      </c>
      <c r="P126" t="s">
        <v>42</v>
      </c>
      <c r="Q126" t="s">
        <v>31</v>
      </c>
      <c r="R126" t="s">
        <v>32</v>
      </c>
      <c r="S126" t="s">
        <v>33</v>
      </c>
      <c r="T126" t="s">
        <v>34</v>
      </c>
      <c r="U126" t="s">
        <v>137</v>
      </c>
      <c r="V126" t="s">
        <v>294</v>
      </c>
      <c r="W126" t="s">
        <v>36</v>
      </c>
    </row>
    <row r="127" spans="1:23" x14ac:dyDescent="0.25">
      <c r="A127">
        <v>127</v>
      </c>
      <c r="B127" t="s">
        <v>454</v>
      </c>
      <c r="C127" s="1">
        <f>DATEVALUE("21/02/1940")</f>
        <v>14662</v>
      </c>
      <c r="D127" t="s">
        <v>455</v>
      </c>
      <c r="E127">
        <v>17</v>
      </c>
      <c r="F127">
        <v>10</v>
      </c>
      <c r="G127">
        <v>7</v>
      </c>
      <c r="H127" t="s">
        <v>118</v>
      </c>
      <c r="I127" s="1">
        <f>DATEVALUE("28/11/2024")</f>
        <v>45624</v>
      </c>
      <c r="J127" s="1">
        <f>DATEVALUE("13/01/2025")</f>
        <v>45670</v>
      </c>
      <c r="K127" t="s">
        <v>26</v>
      </c>
      <c r="L127">
        <v>808846</v>
      </c>
      <c r="M127" t="s">
        <v>85</v>
      </c>
      <c r="N127" t="s">
        <v>456</v>
      </c>
      <c r="O127" t="s">
        <v>94</v>
      </c>
      <c r="P127" t="s">
        <v>42</v>
      </c>
      <c r="Q127" t="s">
        <v>31</v>
      </c>
      <c r="R127" t="s">
        <v>32</v>
      </c>
      <c r="S127" t="s">
        <v>33</v>
      </c>
      <c r="T127" t="s">
        <v>34</v>
      </c>
      <c r="U127" t="s">
        <v>85</v>
      </c>
      <c r="V127" t="s">
        <v>456</v>
      </c>
      <c r="W127" t="s">
        <v>36</v>
      </c>
    </row>
    <row r="128" spans="1:23" x14ac:dyDescent="0.25">
      <c r="A128">
        <v>128</v>
      </c>
      <c r="B128" t="s">
        <v>457</v>
      </c>
      <c r="C128" s="1">
        <f>DATEVALUE("30/08/1935")</f>
        <v>13026</v>
      </c>
      <c r="D128" t="s">
        <v>458</v>
      </c>
      <c r="E128">
        <v>17</v>
      </c>
      <c r="F128">
        <v>10</v>
      </c>
      <c r="G128">
        <v>7</v>
      </c>
      <c r="H128" t="s">
        <v>118</v>
      </c>
      <c r="I128" s="1">
        <f>DATEVALUE("23/01/2025")</f>
        <v>45680</v>
      </c>
      <c r="J128" s="1">
        <f>DATEVALUE("24/02/2025")</f>
        <v>45712</v>
      </c>
      <c r="K128" t="s">
        <v>26</v>
      </c>
      <c r="L128">
        <v>803143</v>
      </c>
      <c r="M128" t="s">
        <v>27</v>
      </c>
      <c r="N128" t="s">
        <v>459</v>
      </c>
      <c r="O128" t="s">
        <v>127</v>
      </c>
      <c r="P128" t="s">
        <v>42</v>
      </c>
      <c r="Q128" t="s">
        <v>31</v>
      </c>
      <c r="R128" t="s">
        <v>32</v>
      </c>
      <c r="S128" t="s">
        <v>33</v>
      </c>
      <c r="T128" t="s">
        <v>34</v>
      </c>
      <c r="U128" t="s">
        <v>27</v>
      </c>
      <c r="V128" t="s">
        <v>459</v>
      </c>
      <c r="W128" t="s">
        <v>36</v>
      </c>
    </row>
    <row r="129" spans="1:23" x14ac:dyDescent="0.25">
      <c r="A129">
        <v>129</v>
      </c>
      <c r="B129" t="s">
        <v>460</v>
      </c>
      <c r="C129" s="1">
        <f>DATEVALUE("13/01/1946")</f>
        <v>16815</v>
      </c>
      <c r="D129" t="s">
        <v>461</v>
      </c>
      <c r="E129">
        <v>17</v>
      </c>
      <c r="F129">
        <v>10</v>
      </c>
      <c r="G129">
        <v>7</v>
      </c>
      <c r="H129" t="s">
        <v>118</v>
      </c>
      <c r="I129" s="1">
        <f>DATEVALUE("13/06/2025")</f>
        <v>45821</v>
      </c>
      <c r="J129" s="1">
        <f>DATEVALUE("07/07/2025")</f>
        <v>45845</v>
      </c>
      <c r="K129" t="s">
        <v>26</v>
      </c>
      <c r="L129">
        <v>835593</v>
      </c>
      <c r="M129" t="s">
        <v>137</v>
      </c>
      <c r="N129" t="s">
        <v>462</v>
      </c>
      <c r="O129" t="s">
        <v>29</v>
      </c>
      <c r="P129" t="s">
        <v>42</v>
      </c>
      <c r="Q129" t="s">
        <v>31</v>
      </c>
      <c r="R129" t="s">
        <v>32</v>
      </c>
      <c r="S129" t="s">
        <v>33</v>
      </c>
      <c r="T129" t="s">
        <v>34</v>
      </c>
      <c r="U129" t="s">
        <v>137</v>
      </c>
      <c r="V129" t="s">
        <v>462</v>
      </c>
      <c r="W129" t="s">
        <v>36</v>
      </c>
    </row>
    <row r="130" spans="1:23" x14ac:dyDescent="0.25">
      <c r="A130">
        <v>130</v>
      </c>
      <c r="B130" t="s">
        <v>463</v>
      </c>
      <c r="C130" s="1">
        <f>DATEVALUE("02/12/1939")</f>
        <v>14581</v>
      </c>
      <c r="D130" t="s">
        <v>464</v>
      </c>
      <c r="E130">
        <v>17</v>
      </c>
      <c r="F130">
        <v>9</v>
      </c>
      <c r="G130">
        <v>8</v>
      </c>
      <c r="H130" t="s">
        <v>118</v>
      </c>
      <c r="I130" s="1">
        <f>DATEVALUE("21/11/2023")</f>
        <v>45251</v>
      </c>
      <c r="J130" s="1">
        <f>DATEVALUE("08/01/2024")</f>
        <v>45299</v>
      </c>
      <c r="K130" t="s">
        <v>26</v>
      </c>
      <c r="L130">
        <v>722895</v>
      </c>
      <c r="M130" t="s">
        <v>104</v>
      </c>
      <c r="N130" t="s">
        <v>465</v>
      </c>
      <c r="O130" t="s">
        <v>127</v>
      </c>
      <c r="P130" t="s">
        <v>42</v>
      </c>
      <c r="Q130" t="s">
        <v>31</v>
      </c>
      <c r="R130" t="s">
        <v>32</v>
      </c>
      <c r="S130" t="s">
        <v>33</v>
      </c>
      <c r="T130" t="s">
        <v>34</v>
      </c>
      <c r="U130" t="s">
        <v>104</v>
      </c>
      <c r="V130" t="s">
        <v>465</v>
      </c>
      <c r="W130" t="s">
        <v>36</v>
      </c>
    </row>
    <row r="131" spans="1:23" x14ac:dyDescent="0.25">
      <c r="A131">
        <v>131</v>
      </c>
      <c r="B131" t="s">
        <v>466</v>
      </c>
      <c r="C131" s="1">
        <f>DATEVALUE("25/05/1953")</f>
        <v>19504</v>
      </c>
      <c r="D131" t="s">
        <v>467</v>
      </c>
      <c r="E131">
        <v>17</v>
      </c>
      <c r="F131">
        <v>9</v>
      </c>
      <c r="G131">
        <v>8</v>
      </c>
      <c r="H131" t="s">
        <v>118</v>
      </c>
      <c r="I131" s="1">
        <f>DATEVALUE("18/02/2025")</f>
        <v>45706</v>
      </c>
      <c r="J131" s="1">
        <f>DATEVALUE("24/03/2025")</f>
        <v>45740</v>
      </c>
      <c r="K131" t="s">
        <v>26</v>
      </c>
      <c r="L131">
        <v>540373</v>
      </c>
      <c r="M131" t="s">
        <v>119</v>
      </c>
      <c r="N131" t="s">
        <v>468</v>
      </c>
      <c r="O131" t="s">
        <v>29</v>
      </c>
      <c r="P131" t="s">
        <v>42</v>
      </c>
      <c r="Q131" t="s">
        <v>31</v>
      </c>
      <c r="R131" t="s">
        <v>32</v>
      </c>
      <c r="S131" t="s">
        <v>33</v>
      </c>
      <c r="T131" t="s">
        <v>34</v>
      </c>
      <c r="U131" t="s">
        <v>119</v>
      </c>
      <c r="V131" t="s">
        <v>468</v>
      </c>
      <c r="W131" t="s">
        <v>36</v>
      </c>
    </row>
    <row r="132" spans="1:23" x14ac:dyDescent="0.25">
      <c r="A132">
        <v>132</v>
      </c>
      <c r="B132" t="s">
        <v>469</v>
      </c>
      <c r="C132" s="1">
        <f>DATEVALUE("17/08/1930")</f>
        <v>11187</v>
      </c>
      <c r="D132" t="s">
        <v>470</v>
      </c>
      <c r="E132">
        <v>17</v>
      </c>
      <c r="F132">
        <v>9</v>
      </c>
      <c r="G132">
        <v>8</v>
      </c>
      <c r="H132" t="s">
        <v>118</v>
      </c>
      <c r="I132" s="1">
        <f>DATEVALUE("09/04/2026")</f>
        <v>46121</v>
      </c>
      <c r="J132" s="1">
        <f>DATEVALUE("08/06/2026")</f>
        <v>46181</v>
      </c>
      <c r="K132" t="s">
        <v>26</v>
      </c>
      <c r="L132">
        <v>882297</v>
      </c>
      <c r="M132" t="s">
        <v>229</v>
      </c>
      <c r="N132" t="s">
        <v>471</v>
      </c>
      <c r="O132" t="s">
        <v>127</v>
      </c>
      <c r="P132" t="s">
        <v>42</v>
      </c>
      <c r="Q132" t="s">
        <v>31</v>
      </c>
      <c r="R132" t="s">
        <v>32</v>
      </c>
      <c r="S132" t="s">
        <v>33</v>
      </c>
      <c r="T132" t="s">
        <v>34</v>
      </c>
      <c r="U132" t="s">
        <v>229</v>
      </c>
      <c r="V132" t="s">
        <v>471</v>
      </c>
      <c r="W132" t="s">
        <v>36</v>
      </c>
    </row>
    <row r="133" spans="1:23" x14ac:dyDescent="0.25">
      <c r="A133">
        <v>133</v>
      </c>
      <c r="B133" t="s">
        <v>472</v>
      </c>
      <c r="C133" s="1">
        <f>DATEVALUE("16/12/1947")</f>
        <v>17517</v>
      </c>
      <c r="D133" t="s">
        <v>473</v>
      </c>
      <c r="E133">
        <v>17</v>
      </c>
      <c r="F133">
        <v>9</v>
      </c>
      <c r="G133">
        <v>8</v>
      </c>
      <c r="H133" t="s">
        <v>474</v>
      </c>
      <c r="I133" s="1">
        <f>DATEVALUE("14/05/2026")</f>
        <v>46156</v>
      </c>
      <c r="J133" s="1">
        <f>DATEVALUE("14/05/2026")</f>
        <v>46156</v>
      </c>
      <c r="K133" t="s">
        <v>26</v>
      </c>
      <c r="L133">
        <v>730323</v>
      </c>
      <c r="M133" t="s">
        <v>153</v>
      </c>
      <c r="N133" t="s">
        <v>154</v>
      </c>
      <c r="O133" t="s">
        <v>29</v>
      </c>
      <c r="P133" t="s">
        <v>70</v>
      </c>
      <c r="Q133" t="s">
        <v>31</v>
      </c>
      <c r="R133" t="s">
        <v>32</v>
      </c>
      <c r="S133" t="s">
        <v>33</v>
      </c>
      <c r="T133" t="s">
        <v>34</v>
      </c>
      <c r="U133" t="s">
        <v>153</v>
      </c>
      <c r="V133" t="s">
        <v>154</v>
      </c>
      <c r="W133" t="s">
        <v>36</v>
      </c>
    </row>
    <row r="134" spans="1:23" x14ac:dyDescent="0.25">
      <c r="A134">
        <v>134</v>
      </c>
      <c r="B134" t="s">
        <v>475</v>
      </c>
      <c r="C134" s="1">
        <f>DATEVALUE("16/12/1940")</f>
        <v>14961</v>
      </c>
      <c r="D134" t="s">
        <v>476</v>
      </c>
      <c r="E134">
        <v>17</v>
      </c>
      <c r="F134">
        <v>8</v>
      </c>
      <c r="G134">
        <v>9</v>
      </c>
      <c r="H134" t="s">
        <v>263</v>
      </c>
      <c r="I134" s="1">
        <f>DATEVALUE("27/02/2025")</f>
        <v>45715</v>
      </c>
      <c r="J134" s="1">
        <f>DATEVALUE("24/03/2025")</f>
        <v>45740</v>
      </c>
      <c r="K134" t="s">
        <v>26</v>
      </c>
      <c r="L134">
        <v>821035</v>
      </c>
      <c r="M134" t="s">
        <v>85</v>
      </c>
      <c r="N134" t="s">
        <v>56</v>
      </c>
      <c r="O134" t="s">
        <v>236</v>
      </c>
      <c r="P134" t="s">
        <v>70</v>
      </c>
      <c r="Q134" t="s">
        <v>31</v>
      </c>
      <c r="R134" t="s">
        <v>32</v>
      </c>
      <c r="S134" t="s">
        <v>33</v>
      </c>
      <c r="T134" t="s">
        <v>34</v>
      </c>
      <c r="U134" t="s">
        <v>85</v>
      </c>
      <c r="V134" t="s">
        <v>56</v>
      </c>
      <c r="W134" t="s">
        <v>36</v>
      </c>
    </row>
    <row r="135" spans="1:23" x14ac:dyDescent="0.25">
      <c r="A135">
        <v>135</v>
      </c>
      <c r="B135" t="s">
        <v>477</v>
      </c>
      <c r="C135" s="1">
        <f>DATEVALUE("03/01/1955")</f>
        <v>20092</v>
      </c>
      <c r="D135" t="s">
        <v>478</v>
      </c>
      <c r="E135">
        <v>17</v>
      </c>
      <c r="F135">
        <v>8</v>
      </c>
      <c r="G135">
        <v>9</v>
      </c>
      <c r="H135" t="s">
        <v>118</v>
      </c>
      <c r="I135" s="1">
        <f>DATEVALUE("12/06/2025")</f>
        <v>45820</v>
      </c>
      <c r="J135" s="1">
        <f>DATEVALUE("28/07/2025")</f>
        <v>45866</v>
      </c>
      <c r="K135" t="s">
        <v>26</v>
      </c>
      <c r="L135">
        <v>835201</v>
      </c>
      <c r="M135" t="s">
        <v>75</v>
      </c>
      <c r="N135" t="s">
        <v>220</v>
      </c>
      <c r="O135" t="s">
        <v>127</v>
      </c>
      <c r="P135" t="s">
        <v>42</v>
      </c>
      <c r="Q135" t="s">
        <v>31</v>
      </c>
      <c r="R135" t="s">
        <v>32</v>
      </c>
      <c r="S135" t="s">
        <v>33</v>
      </c>
      <c r="T135" t="s">
        <v>34</v>
      </c>
      <c r="U135" t="s">
        <v>75</v>
      </c>
      <c r="V135" t="s">
        <v>220</v>
      </c>
      <c r="W135" t="s">
        <v>36</v>
      </c>
    </row>
    <row r="136" spans="1:23" x14ac:dyDescent="0.25">
      <c r="A136">
        <v>136</v>
      </c>
      <c r="B136" t="s">
        <v>479</v>
      </c>
      <c r="C136" s="1">
        <f>DATEVALUE("21/07/1932")</f>
        <v>11891</v>
      </c>
      <c r="D136" t="s">
        <v>480</v>
      </c>
      <c r="E136">
        <v>17</v>
      </c>
      <c r="F136">
        <v>8</v>
      </c>
      <c r="G136">
        <v>9</v>
      </c>
      <c r="H136" t="s">
        <v>263</v>
      </c>
      <c r="I136" s="1">
        <f>DATEVALUE("16/02/2026")</f>
        <v>46069</v>
      </c>
      <c r="J136" s="1">
        <f>DATEVALUE("09/04/2026")</f>
        <v>46121</v>
      </c>
      <c r="K136" t="s">
        <v>26</v>
      </c>
      <c r="L136">
        <v>376206</v>
      </c>
      <c r="M136" t="s">
        <v>267</v>
      </c>
      <c r="N136" t="s">
        <v>366</v>
      </c>
      <c r="O136" t="s">
        <v>127</v>
      </c>
      <c r="P136" t="s">
        <v>42</v>
      </c>
      <c r="Q136" t="s">
        <v>31</v>
      </c>
      <c r="R136" t="s">
        <v>32</v>
      </c>
      <c r="S136" t="s">
        <v>33</v>
      </c>
      <c r="T136" t="s">
        <v>34</v>
      </c>
      <c r="U136" t="s">
        <v>267</v>
      </c>
      <c r="V136" t="s">
        <v>366</v>
      </c>
      <c r="W136" t="s">
        <v>36</v>
      </c>
    </row>
    <row r="137" spans="1:23" x14ac:dyDescent="0.25">
      <c r="A137">
        <v>137</v>
      </c>
      <c r="B137" t="s">
        <v>481</v>
      </c>
      <c r="C137" s="1">
        <f>DATEVALUE("16/07/1951")</f>
        <v>18825</v>
      </c>
      <c r="D137" t="s">
        <v>482</v>
      </c>
      <c r="E137">
        <v>17</v>
      </c>
      <c r="F137">
        <v>8</v>
      </c>
      <c r="G137">
        <v>9</v>
      </c>
      <c r="H137" t="s">
        <v>118</v>
      </c>
      <c r="I137" s="1">
        <f>DATEVALUE("21/05/2026")</f>
        <v>46163</v>
      </c>
      <c r="J137" s="1">
        <f>DATEVALUE("27/07/2026")</f>
        <v>46230</v>
      </c>
      <c r="K137" t="s">
        <v>26</v>
      </c>
      <c r="L137">
        <v>878199</v>
      </c>
      <c r="M137" t="s">
        <v>75</v>
      </c>
      <c r="N137" t="s">
        <v>220</v>
      </c>
      <c r="O137" t="s">
        <v>236</v>
      </c>
      <c r="P137" t="s">
        <v>70</v>
      </c>
      <c r="Q137" t="s">
        <v>31</v>
      </c>
      <c r="R137" t="s">
        <v>32</v>
      </c>
      <c r="S137" t="s">
        <v>33</v>
      </c>
      <c r="T137" t="s">
        <v>34</v>
      </c>
      <c r="U137" t="s">
        <v>75</v>
      </c>
      <c r="V137" t="s">
        <v>220</v>
      </c>
      <c r="W137" t="s">
        <v>36</v>
      </c>
    </row>
    <row r="138" spans="1:23" x14ac:dyDescent="0.25">
      <c r="A138">
        <v>138</v>
      </c>
      <c r="B138" t="s">
        <v>483</v>
      </c>
      <c r="C138" s="1">
        <f>DATEVALUE("31/10/1946")</f>
        <v>17106</v>
      </c>
      <c r="D138" t="s">
        <v>484</v>
      </c>
      <c r="E138">
        <v>17</v>
      </c>
      <c r="F138">
        <v>7</v>
      </c>
      <c r="G138">
        <v>10</v>
      </c>
      <c r="H138" t="s">
        <v>263</v>
      </c>
      <c r="I138" s="1">
        <f>DATEVALUE("28/11/2023")</f>
        <v>45258</v>
      </c>
      <c r="J138" s="1">
        <f>DATEVALUE("22/01/2024")</f>
        <v>45313</v>
      </c>
      <c r="K138" t="s">
        <v>26</v>
      </c>
      <c r="L138">
        <v>633360</v>
      </c>
      <c r="M138" t="s">
        <v>278</v>
      </c>
      <c r="N138" t="s">
        <v>485</v>
      </c>
      <c r="O138" t="s">
        <v>405</v>
      </c>
      <c r="P138" t="s">
        <v>42</v>
      </c>
      <c r="Q138" t="s">
        <v>31</v>
      </c>
      <c r="R138" t="s">
        <v>32</v>
      </c>
      <c r="S138" t="s">
        <v>33</v>
      </c>
      <c r="T138" t="s">
        <v>34</v>
      </c>
      <c r="U138" t="s">
        <v>278</v>
      </c>
      <c r="V138" t="s">
        <v>485</v>
      </c>
      <c r="W138" t="s">
        <v>36</v>
      </c>
    </row>
    <row r="139" spans="1:23" x14ac:dyDescent="0.25">
      <c r="A139">
        <v>139</v>
      </c>
      <c r="B139" t="s">
        <v>486</v>
      </c>
      <c r="C139" s="1">
        <f>DATEVALUE("21/04/1945")</f>
        <v>16548</v>
      </c>
      <c r="D139" t="s">
        <v>487</v>
      </c>
      <c r="E139">
        <v>16</v>
      </c>
      <c r="F139">
        <v>11</v>
      </c>
      <c r="G139">
        <v>5</v>
      </c>
      <c r="H139" t="s">
        <v>67</v>
      </c>
      <c r="I139" s="1">
        <f>DATEVALUE("08/11/2024")</f>
        <v>45604</v>
      </c>
      <c r="J139" s="1">
        <f>DATEVALUE("09/12/2024")</f>
        <v>45635</v>
      </c>
      <c r="K139" t="s">
        <v>26</v>
      </c>
      <c r="L139">
        <v>605907</v>
      </c>
      <c r="M139" t="s">
        <v>104</v>
      </c>
      <c r="N139" t="s">
        <v>488</v>
      </c>
      <c r="O139" t="s">
        <v>94</v>
      </c>
      <c r="P139" t="s">
        <v>70</v>
      </c>
      <c r="Q139" t="s">
        <v>31</v>
      </c>
      <c r="R139" t="s">
        <v>32</v>
      </c>
      <c r="S139" t="s">
        <v>33</v>
      </c>
      <c r="T139" t="s">
        <v>34</v>
      </c>
      <c r="U139" t="s">
        <v>104</v>
      </c>
      <c r="V139" t="s">
        <v>488</v>
      </c>
      <c r="W139" t="s">
        <v>36</v>
      </c>
    </row>
    <row r="140" spans="1:23" x14ac:dyDescent="0.25">
      <c r="A140">
        <v>140</v>
      </c>
      <c r="B140" t="s">
        <v>489</v>
      </c>
      <c r="C140" s="1">
        <f>DATEVALUE("27/01/1946")</f>
        <v>16829</v>
      </c>
      <c r="D140" t="s">
        <v>490</v>
      </c>
      <c r="E140">
        <v>16</v>
      </c>
      <c r="F140">
        <v>11</v>
      </c>
      <c r="G140">
        <v>5</v>
      </c>
      <c r="H140" t="s">
        <v>67</v>
      </c>
      <c r="I140" s="1">
        <f>DATEVALUE("20/02/2025")</f>
        <v>45708</v>
      </c>
      <c r="J140" s="1">
        <f>DATEVALUE("11/04/2025")</f>
        <v>45758</v>
      </c>
      <c r="K140" t="s">
        <v>26</v>
      </c>
      <c r="L140">
        <v>824277</v>
      </c>
      <c r="M140" t="s">
        <v>45</v>
      </c>
      <c r="N140" t="s">
        <v>491</v>
      </c>
      <c r="O140" t="s">
        <v>29</v>
      </c>
      <c r="P140" t="s">
        <v>42</v>
      </c>
      <c r="Q140" t="s">
        <v>31</v>
      </c>
      <c r="R140" t="s">
        <v>32</v>
      </c>
      <c r="S140" t="s">
        <v>33</v>
      </c>
      <c r="T140" t="s">
        <v>34</v>
      </c>
      <c r="U140" t="s">
        <v>45</v>
      </c>
      <c r="V140" t="s">
        <v>491</v>
      </c>
      <c r="W140" t="s">
        <v>36</v>
      </c>
    </row>
    <row r="141" spans="1:23" x14ac:dyDescent="0.25">
      <c r="A141">
        <v>141</v>
      </c>
      <c r="B141" t="s">
        <v>492</v>
      </c>
      <c r="C141" s="1">
        <f>DATEVALUE("13/02/1941")</f>
        <v>15020</v>
      </c>
      <c r="D141" t="s">
        <v>493</v>
      </c>
      <c r="E141">
        <v>16</v>
      </c>
      <c r="F141">
        <v>10</v>
      </c>
      <c r="G141">
        <v>6</v>
      </c>
      <c r="H141" t="s">
        <v>118</v>
      </c>
      <c r="I141" s="1">
        <f>DATEVALUE("13/11/2025")</f>
        <v>45974</v>
      </c>
      <c r="J141" s="1">
        <f>DATEVALUE("26/01/2026")</f>
        <v>46048</v>
      </c>
      <c r="K141" t="s">
        <v>26</v>
      </c>
      <c r="L141">
        <v>856848</v>
      </c>
      <c r="M141" t="s">
        <v>85</v>
      </c>
      <c r="N141" t="s">
        <v>494</v>
      </c>
      <c r="O141" t="s">
        <v>127</v>
      </c>
      <c r="P141" t="s">
        <v>42</v>
      </c>
      <c r="Q141" t="s">
        <v>31</v>
      </c>
      <c r="R141" t="s">
        <v>32</v>
      </c>
      <c r="S141" t="s">
        <v>33</v>
      </c>
      <c r="T141" t="s">
        <v>34</v>
      </c>
      <c r="U141" t="s">
        <v>85</v>
      </c>
      <c r="V141" t="s">
        <v>494</v>
      </c>
      <c r="W141" t="s">
        <v>36</v>
      </c>
    </row>
    <row r="142" spans="1:23" x14ac:dyDescent="0.25">
      <c r="A142">
        <v>142</v>
      </c>
      <c r="B142" t="s">
        <v>495</v>
      </c>
      <c r="C142" s="1">
        <f>DATEVALUE("25/02/1939")</f>
        <v>14301</v>
      </c>
      <c r="D142" t="s">
        <v>496</v>
      </c>
      <c r="E142">
        <v>16</v>
      </c>
      <c r="F142">
        <v>10</v>
      </c>
      <c r="G142">
        <v>6</v>
      </c>
      <c r="H142" t="s">
        <v>118</v>
      </c>
      <c r="I142" s="1">
        <f>DATEVALUE("26/11/2025")</f>
        <v>45987</v>
      </c>
      <c r="J142" s="1">
        <f>DATEVALUE("26/01/2026")</f>
        <v>46048</v>
      </c>
      <c r="K142" t="s">
        <v>26</v>
      </c>
      <c r="L142">
        <v>872007</v>
      </c>
      <c r="M142" t="s">
        <v>45</v>
      </c>
      <c r="N142" t="s">
        <v>497</v>
      </c>
      <c r="O142" t="s">
        <v>29</v>
      </c>
      <c r="P142" t="s">
        <v>42</v>
      </c>
      <c r="Q142" t="s">
        <v>31</v>
      </c>
      <c r="R142" t="s">
        <v>32</v>
      </c>
      <c r="S142" t="s">
        <v>33</v>
      </c>
      <c r="T142" t="s">
        <v>34</v>
      </c>
      <c r="U142" t="s">
        <v>45</v>
      </c>
      <c r="V142" t="s">
        <v>497</v>
      </c>
      <c r="W142" t="s">
        <v>36</v>
      </c>
    </row>
    <row r="143" spans="1:23" x14ac:dyDescent="0.25">
      <c r="A143">
        <v>143</v>
      </c>
      <c r="B143" t="s">
        <v>498</v>
      </c>
      <c r="C143" s="1">
        <f>DATEVALUE("23/06/1957")</f>
        <v>20994</v>
      </c>
      <c r="D143" t="s">
        <v>499</v>
      </c>
      <c r="E143">
        <v>16</v>
      </c>
      <c r="F143">
        <v>10</v>
      </c>
      <c r="G143">
        <v>6</v>
      </c>
      <c r="H143" t="s">
        <v>118</v>
      </c>
      <c r="I143" s="1">
        <f>DATEVALUE("26/02/2026")</f>
        <v>46079</v>
      </c>
      <c r="J143" s="1">
        <f>DATEVALUE("22/06/2026")</f>
        <v>46195</v>
      </c>
      <c r="K143" t="s">
        <v>26</v>
      </c>
      <c r="L143">
        <v>889129</v>
      </c>
      <c r="M143" t="s">
        <v>59</v>
      </c>
      <c r="N143" t="s">
        <v>60</v>
      </c>
      <c r="O143" t="s">
        <v>29</v>
      </c>
      <c r="P143" t="s">
        <v>42</v>
      </c>
      <c r="Q143" t="s">
        <v>31</v>
      </c>
      <c r="R143" t="s">
        <v>32</v>
      </c>
      <c r="S143" t="s">
        <v>33</v>
      </c>
      <c r="T143" t="s">
        <v>34</v>
      </c>
      <c r="U143" t="s">
        <v>59</v>
      </c>
      <c r="V143" t="s">
        <v>60</v>
      </c>
      <c r="W143" t="s">
        <v>36</v>
      </c>
    </row>
    <row r="144" spans="1:23" x14ac:dyDescent="0.25">
      <c r="A144">
        <v>144</v>
      </c>
      <c r="B144" t="s">
        <v>500</v>
      </c>
      <c r="C144" s="1">
        <f>DATEVALUE("29/03/1940")</f>
        <v>14699</v>
      </c>
      <c r="D144" t="s">
        <v>501</v>
      </c>
      <c r="E144">
        <v>16</v>
      </c>
      <c r="F144">
        <v>9</v>
      </c>
      <c r="G144">
        <v>7</v>
      </c>
      <c r="H144" t="s">
        <v>118</v>
      </c>
      <c r="I144" s="1">
        <f>DATEVALUE("05/07/2023")</f>
        <v>45112</v>
      </c>
      <c r="J144" s="1">
        <f>DATEVALUE("28/08/2023")</f>
        <v>45166</v>
      </c>
      <c r="K144" t="s">
        <v>26</v>
      </c>
      <c r="L144">
        <v>475259</v>
      </c>
      <c r="M144" t="s">
        <v>59</v>
      </c>
      <c r="N144" t="s">
        <v>502</v>
      </c>
      <c r="O144" t="s">
        <v>405</v>
      </c>
      <c r="P144" t="s">
        <v>162</v>
      </c>
      <c r="Q144" t="s">
        <v>31</v>
      </c>
      <c r="R144" t="s">
        <v>32</v>
      </c>
      <c r="S144" t="s">
        <v>33</v>
      </c>
      <c r="T144" t="s">
        <v>34</v>
      </c>
      <c r="U144" t="s">
        <v>59</v>
      </c>
      <c r="V144" t="s">
        <v>502</v>
      </c>
      <c r="W144" t="s">
        <v>36</v>
      </c>
    </row>
    <row r="145" spans="1:23" x14ac:dyDescent="0.25">
      <c r="A145">
        <v>145</v>
      </c>
      <c r="B145" t="s">
        <v>503</v>
      </c>
      <c r="C145" s="1">
        <f>DATEVALUE("22/06/1928")</f>
        <v>10401</v>
      </c>
      <c r="D145" t="s">
        <v>504</v>
      </c>
      <c r="E145">
        <v>16</v>
      </c>
      <c r="F145">
        <v>9</v>
      </c>
      <c r="G145">
        <v>7</v>
      </c>
      <c r="H145" t="s">
        <v>118</v>
      </c>
      <c r="I145" s="1">
        <f>DATEVALUE("01/12/2023")</f>
        <v>45261</v>
      </c>
      <c r="J145" s="1">
        <f>DATEVALUE("22/01/2024")</f>
        <v>45313</v>
      </c>
      <c r="K145" t="s">
        <v>26</v>
      </c>
      <c r="L145">
        <v>653867</v>
      </c>
      <c r="M145" t="s">
        <v>267</v>
      </c>
      <c r="N145" t="s">
        <v>505</v>
      </c>
      <c r="O145" t="s">
        <v>90</v>
      </c>
      <c r="P145" t="s">
        <v>42</v>
      </c>
      <c r="Q145" t="s">
        <v>31</v>
      </c>
      <c r="R145" t="s">
        <v>32</v>
      </c>
      <c r="S145" t="s">
        <v>33</v>
      </c>
      <c r="T145" t="s">
        <v>34</v>
      </c>
      <c r="U145" t="s">
        <v>267</v>
      </c>
      <c r="V145" t="s">
        <v>505</v>
      </c>
      <c r="W145" t="s">
        <v>36</v>
      </c>
    </row>
    <row r="146" spans="1:23" x14ac:dyDescent="0.25">
      <c r="A146">
        <v>146</v>
      </c>
      <c r="B146" t="s">
        <v>506</v>
      </c>
      <c r="C146" s="1">
        <f>DATEVALUE("03/06/1935")</f>
        <v>12938</v>
      </c>
      <c r="D146" t="s">
        <v>507</v>
      </c>
      <c r="E146">
        <v>16</v>
      </c>
      <c r="F146">
        <v>9</v>
      </c>
      <c r="G146">
        <v>7</v>
      </c>
      <c r="H146" t="s">
        <v>118</v>
      </c>
      <c r="I146" s="1">
        <f>DATEVALUE("01/12/2023")</f>
        <v>45261</v>
      </c>
      <c r="J146" s="1">
        <f>DATEVALUE("22/01/2024")</f>
        <v>45313</v>
      </c>
      <c r="K146" t="s">
        <v>26</v>
      </c>
      <c r="L146">
        <v>39593</v>
      </c>
      <c r="M146" t="s">
        <v>267</v>
      </c>
      <c r="N146" t="s">
        <v>505</v>
      </c>
      <c r="O146" t="s">
        <v>90</v>
      </c>
      <c r="P146" t="s">
        <v>42</v>
      </c>
      <c r="Q146" t="s">
        <v>31</v>
      </c>
      <c r="R146" t="s">
        <v>32</v>
      </c>
      <c r="S146" t="s">
        <v>33</v>
      </c>
      <c r="T146" t="s">
        <v>34</v>
      </c>
      <c r="U146" t="s">
        <v>267</v>
      </c>
      <c r="V146" t="s">
        <v>505</v>
      </c>
      <c r="W146" t="s">
        <v>36</v>
      </c>
    </row>
    <row r="147" spans="1:23" x14ac:dyDescent="0.25">
      <c r="A147">
        <v>147</v>
      </c>
      <c r="B147" t="s">
        <v>508</v>
      </c>
      <c r="C147" s="1">
        <f>DATEVALUE("12/08/1939")</f>
        <v>14469</v>
      </c>
      <c r="D147" t="s">
        <v>509</v>
      </c>
      <c r="E147">
        <v>16</v>
      </c>
      <c r="F147">
        <v>9</v>
      </c>
      <c r="G147">
        <v>7</v>
      </c>
      <c r="H147" t="s">
        <v>118</v>
      </c>
      <c r="I147" s="1">
        <f>DATEVALUE("04/07/2024")</f>
        <v>45477</v>
      </c>
      <c r="J147" s="1">
        <f>DATEVALUE("30/09/2024")</f>
        <v>45565</v>
      </c>
      <c r="K147" t="s">
        <v>26</v>
      </c>
      <c r="L147">
        <v>757934</v>
      </c>
      <c r="M147" t="s">
        <v>104</v>
      </c>
      <c r="N147" t="s">
        <v>395</v>
      </c>
      <c r="O147" t="s">
        <v>127</v>
      </c>
      <c r="P147" t="s">
        <v>42</v>
      </c>
      <c r="Q147" t="s">
        <v>31</v>
      </c>
      <c r="R147" t="s">
        <v>32</v>
      </c>
      <c r="S147" t="s">
        <v>33</v>
      </c>
      <c r="T147" t="s">
        <v>34</v>
      </c>
      <c r="U147" t="s">
        <v>104</v>
      </c>
      <c r="V147" t="s">
        <v>395</v>
      </c>
      <c r="W147" t="s">
        <v>36</v>
      </c>
    </row>
    <row r="148" spans="1:23" x14ac:dyDescent="0.25">
      <c r="A148">
        <v>148</v>
      </c>
      <c r="B148" t="s">
        <v>510</v>
      </c>
      <c r="C148" s="1">
        <f>DATEVALUE("21/06/1934")</f>
        <v>12591</v>
      </c>
      <c r="D148" t="s">
        <v>511</v>
      </c>
      <c r="E148">
        <v>16</v>
      </c>
      <c r="F148">
        <v>8</v>
      </c>
      <c r="G148">
        <v>8</v>
      </c>
      <c r="H148" t="s">
        <v>118</v>
      </c>
      <c r="I148" s="1">
        <f>DATEVALUE("17/04/2023")</f>
        <v>45033</v>
      </c>
      <c r="J148" s="1">
        <f>DATEVALUE("22/05/2023")</f>
        <v>45068</v>
      </c>
      <c r="K148" t="s">
        <v>26</v>
      </c>
      <c r="L148">
        <v>668896</v>
      </c>
      <c r="M148" t="s">
        <v>137</v>
      </c>
      <c r="N148" t="s">
        <v>512</v>
      </c>
      <c r="O148" t="s">
        <v>127</v>
      </c>
      <c r="P148" t="s">
        <v>42</v>
      </c>
      <c r="Q148" t="s">
        <v>31</v>
      </c>
      <c r="R148" t="s">
        <v>32</v>
      </c>
      <c r="S148" t="s">
        <v>33</v>
      </c>
      <c r="T148" t="s">
        <v>34</v>
      </c>
      <c r="U148" t="s">
        <v>137</v>
      </c>
      <c r="V148" t="s">
        <v>512</v>
      </c>
      <c r="W148" t="s">
        <v>36</v>
      </c>
    </row>
    <row r="149" spans="1:23" x14ac:dyDescent="0.25">
      <c r="A149">
        <v>149</v>
      </c>
      <c r="B149" t="s">
        <v>513</v>
      </c>
      <c r="C149" s="1">
        <f>DATEVALUE("01/10/1938")</f>
        <v>14154</v>
      </c>
      <c r="D149" t="s">
        <v>514</v>
      </c>
      <c r="E149">
        <v>16</v>
      </c>
      <c r="F149">
        <v>8</v>
      </c>
      <c r="G149">
        <v>8</v>
      </c>
      <c r="H149" t="s">
        <v>263</v>
      </c>
      <c r="I149" s="1">
        <f>DATEVALUE("15/04/2025")</f>
        <v>45762</v>
      </c>
      <c r="J149" s="1">
        <f>DATEVALUE("08/06/2026")</f>
        <v>46181</v>
      </c>
      <c r="K149" t="s">
        <v>26</v>
      </c>
      <c r="L149">
        <v>831487</v>
      </c>
      <c r="M149" t="s">
        <v>75</v>
      </c>
      <c r="N149" t="s">
        <v>515</v>
      </c>
      <c r="O149" t="s">
        <v>127</v>
      </c>
      <c r="P149" t="s">
        <v>42</v>
      </c>
      <c r="Q149" t="s">
        <v>31</v>
      </c>
      <c r="R149" t="s">
        <v>32</v>
      </c>
      <c r="S149" t="s">
        <v>33</v>
      </c>
      <c r="T149" t="s">
        <v>34</v>
      </c>
      <c r="U149" t="s">
        <v>75</v>
      </c>
      <c r="V149" t="s">
        <v>515</v>
      </c>
      <c r="W149" t="s">
        <v>36</v>
      </c>
    </row>
    <row r="150" spans="1:23" x14ac:dyDescent="0.25">
      <c r="A150">
        <v>150</v>
      </c>
      <c r="B150" t="s">
        <v>516</v>
      </c>
      <c r="C150" s="1">
        <f>DATEVALUE("04/02/1938")</f>
        <v>13915</v>
      </c>
      <c r="D150" t="s">
        <v>517</v>
      </c>
      <c r="E150">
        <v>16</v>
      </c>
      <c r="F150">
        <v>8</v>
      </c>
      <c r="G150">
        <v>8</v>
      </c>
      <c r="H150" t="s">
        <v>263</v>
      </c>
      <c r="I150" s="1">
        <f>DATEVALUE("17/06/2025")</f>
        <v>45825</v>
      </c>
      <c r="J150" s="1">
        <f>DATEVALUE("28/07/2025")</f>
        <v>45866</v>
      </c>
      <c r="K150" t="s">
        <v>26</v>
      </c>
      <c r="L150">
        <v>837459</v>
      </c>
      <c r="M150" t="s">
        <v>85</v>
      </c>
      <c r="N150" t="s">
        <v>518</v>
      </c>
      <c r="O150" t="s">
        <v>127</v>
      </c>
      <c r="P150" t="s">
        <v>42</v>
      </c>
      <c r="Q150" t="s">
        <v>31</v>
      </c>
      <c r="R150" t="s">
        <v>32</v>
      </c>
      <c r="S150" t="s">
        <v>33</v>
      </c>
      <c r="T150" t="s">
        <v>34</v>
      </c>
      <c r="U150" t="s">
        <v>85</v>
      </c>
      <c r="V150" t="s">
        <v>518</v>
      </c>
      <c r="W150" t="s">
        <v>36</v>
      </c>
    </row>
    <row r="151" spans="1:23" x14ac:dyDescent="0.25">
      <c r="A151">
        <v>151</v>
      </c>
      <c r="B151" t="s">
        <v>519</v>
      </c>
      <c r="C151" s="1">
        <f>DATEVALUE("03/01/1948")</f>
        <v>17535</v>
      </c>
      <c r="D151" t="s">
        <v>520</v>
      </c>
      <c r="E151">
        <v>16</v>
      </c>
      <c r="F151">
        <v>8</v>
      </c>
      <c r="G151">
        <v>8</v>
      </c>
      <c r="H151" t="s">
        <v>118</v>
      </c>
      <c r="I151" s="1">
        <f>DATEVALUE("06/11/2025")</f>
        <v>45967</v>
      </c>
      <c r="J151" s="1">
        <f>DATEVALUE("15/12/2025")</f>
        <v>46006</v>
      </c>
      <c r="K151" t="s">
        <v>26</v>
      </c>
      <c r="L151">
        <v>759548</v>
      </c>
      <c r="M151" t="s">
        <v>59</v>
      </c>
      <c r="N151" t="s">
        <v>344</v>
      </c>
      <c r="O151" t="s">
        <v>127</v>
      </c>
      <c r="P151" t="s">
        <v>42</v>
      </c>
      <c r="Q151" t="s">
        <v>31</v>
      </c>
      <c r="R151" t="s">
        <v>32</v>
      </c>
      <c r="S151" t="s">
        <v>33</v>
      </c>
      <c r="T151" t="s">
        <v>34</v>
      </c>
      <c r="U151" t="s">
        <v>59</v>
      </c>
      <c r="V151" t="s">
        <v>344</v>
      </c>
      <c r="W151" t="s">
        <v>36</v>
      </c>
    </row>
    <row r="152" spans="1:23" x14ac:dyDescent="0.25">
      <c r="A152">
        <v>152</v>
      </c>
      <c r="B152" t="s">
        <v>521</v>
      </c>
      <c r="C152" s="1">
        <f>DATEVALUE("24/04/1936")</f>
        <v>13264</v>
      </c>
      <c r="D152" t="s">
        <v>522</v>
      </c>
      <c r="E152">
        <v>16</v>
      </c>
      <c r="F152">
        <v>7</v>
      </c>
      <c r="G152">
        <v>9</v>
      </c>
      <c r="H152" t="s">
        <v>365</v>
      </c>
      <c r="I152" s="1">
        <f>DATEVALUE("23/09/2025")</f>
        <v>45923</v>
      </c>
      <c r="J152" s="1">
        <f>DATEVALUE("03/11/2025")</f>
        <v>45964</v>
      </c>
      <c r="K152" t="s">
        <v>26</v>
      </c>
      <c r="L152">
        <v>648020</v>
      </c>
      <c r="M152" t="s">
        <v>104</v>
      </c>
      <c r="N152" t="s">
        <v>523</v>
      </c>
      <c r="O152" t="s">
        <v>127</v>
      </c>
      <c r="P152" t="s">
        <v>42</v>
      </c>
      <c r="Q152" t="s">
        <v>31</v>
      </c>
      <c r="R152" t="s">
        <v>32</v>
      </c>
      <c r="S152" t="s">
        <v>33</v>
      </c>
      <c r="T152" t="s">
        <v>34</v>
      </c>
      <c r="U152" t="s">
        <v>104</v>
      </c>
      <c r="V152" t="s">
        <v>523</v>
      </c>
      <c r="W152" t="s">
        <v>36</v>
      </c>
    </row>
    <row r="153" spans="1:23" x14ac:dyDescent="0.25">
      <c r="A153">
        <v>153</v>
      </c>
      <c r="B153" t="s">
        <v>524</v>
      </c>
      <c r="C153" s="1">
        <f>DATEVALUE("17/04/1940")</f>
        <v>14718</v>
      </c>
      <c r="D153" t="s">
        <v>525</v>
      </c>
      <c r="E153">
        <v>15</v>
      </c>
      <c r="F153">
        <v>10</v>
      </c>
      <c r="G153">
        <v>5</v>
      </c>
      <c r="H153" t="s">
        <v>118</v>
      </c>
      <c r="I153" s="1">
        <f>DATEVALUE("23/10/2024")</f>
        <v>45588</v>
      </c>
      <c r="J153" s="1">
        <f>DATEVALUE("25/11/2024")</f>
        <v>45621</v>
      </c>
      <c r="K153" t="s">
        <v>26</v>
      </c>
      <c r="L153">
        <v>791499</v>
      </c>
      <c r="M153" t="s">
        <v>374</v>
      </c>
      <c r="N153" t="s">
        <v>138</v>
      </c>
      <c r="O153" t="s">
        <v>127</v>
      </c>
      <c r="P153" t="s">
        <v>42</v>
      </c>
      <c r="Q153" t="s">
        <v>31</v>
      </c>
      <c r="R153" t="s">
        <v>32</v>
      </c>
      <c r="S153" t="s">
        <v>33</v>
      </c>
      <c r="T153" t="s">
        <v>34</v>
      </c>
      <c r="U153" t="s">
        <v>374</v>
      </c>
      <c r="V153" t="s">
        <v>138</v>
      </c>
      <c r="W153" t="s">
        <v>36</v>
      </c>
    </row>
    <row r="154" spans="1:23" x14ac:dyDescent="0.25">
      <c r="A154">
        <v>154</v>
      </c>
      <c r="B154" t="s">
        <v>526</v>
      </c>
      <c r="C154" s="1">
        <f>DATEVALUE("24/01/1936")</f>
        <v>13173</v>
      </c>
      <c r="D154" t="s">
        <v>527</v>
      </c>
      <c r="E154">
        <v>15</v>
      </c>
      <c r="F154">
        <v>10</v>
      </c>
      <c r="G154">
        <v>5</v>
      </c>
      <c r="H154" t="s">
        <v>118</v>
      </c>
      <c r="I154" s="1">
        <f>DATEVALUE("01/04/2025")</f>
        <v>45748</v>
      </c>
      <c r="J154" s="1">
        <f>DATEVALUE("26/05/2025")</f>
        <v>45803</v>
      </c>
      <c r="K154" t="s">
        <v>26</v>
      </c>
      <c r="L154">
        <v>819591</v>
      </c>
      <c r="M154" t="s">
        <v>85</v>
      </c>
      <c r="N154" t="s">
        <v>528</v>
      </c>
      <c r="O154" t="s">
        <v>127</v>
      </c>
      <c r="P154" t="s">
        <v>42</v>
      </c>
      <c r="Q154" t="s">
        <v>31</v>
      </c>
      <c r="R154" t="s">
        <v>32</v>
      </c>
      <c r="S154" t="s">
        <v>33</v>
      </c>
      <c r="T154" t="s">
        <v>34</v>
      </c>
      <c r="U154" t="s">
        <v>85</v>
      </c>
      <c r="V154" t="s">
        <v>528</v>
      </c>
      <c r="W154" t="s">
        <v>36</v>
      </c>
    </row>
    <row r="155" spans="1:23" x14ac:dyDescent="0.25">
      <c r="A155">
        <v>155</v>
      </c>
      <c r="B155" t="s">
        <v>529</v>
      </c>
      <c r="C155" s="1">
        <f>DATEVALUE("23/02/1931")</f>
        <v>11377</v>
      </c>
      <c r="D155" t="s">
        <v>530</v>
      </c>
      <c r="E155">
        <v>15</v>
      </c>
      <c r="F155">
        <v>10</v>
      </c>
      <c r="G155">
        <v>5</v>
      </c>
      <c r="H155" t="s">
        <v>118</v>
      </c>
      <c r="I155" s="1">
        <f>DATEVALUE("25/09/2025")</f>
        <v>45925</v>
      </c>
      <c r="J155" s="1">
        <f>DATEVALUE("03/11/2025")</f>
        <v>45964</v>
      </c>
      <c r="K155" t="s">
        <v>26</v>
      </c>
      <c r="L155">
        <v>816369</v>
      </c>
      <c r="M155" t="s">
        <v>160</v>
      </c>
      <c r="N155" t="s">
        <v>161</v>
      </c>
      <c r="O155" t="s">
        <v>127</v>
      </c>
      <c r="P155" t="s">
        <v>42</v>
      </c>
      <c r="Q155" t="s">
        <v>31</v>
      </c>
      <c r="R155" t="s">
        <v>32</v>
      </c>
      <c r="S155" t="s">
        <v>33</v>
      </c>
      <c r="T155" t="s">
        <v>34</v>
      </c>
      <c r="U155" t="s">
        <v>160</v>
      </c>
      <c r="V155" t="s">
        <v>163</v>
      </c>
      <c r="W155" t="s">
        <v>36</v>
      </c>
    </row>
    <row r="156" spans="1:23" x14ac:dyDescent="0.25">
      <c r="A156">
        <v>156</v>
      </c>
      <c r="B156" t="s">
        <v>531</v>
      </c>
      <c r="C156" s="1">
        <f>DATEVALUE("24/09/1942")</f>
        <v>15608</v>
      </c>
      <c r="D156" t="s">
        <v>532</v>
      </c>
      <c r="E156">
        <v>15</v>
      </c>
      <c r="F156">
        <v>9</v>
      </c>
      <c r="G156">
        <v>6</v>
      </c>
      <c r="H156" t="s">
        <v>118</v>
      </c>
      <c r="I156" s="1">
        <f>DATEVALUE("05/12/2024")</f>
        <v>45631</v>
      </c>
      <c r="J156" s="1">
        <f>DATEVALUE("13/01/2025")</f>
        <v>45670</v>
      </c>
      <c r="K156" t="s">
        <v>26</v>
      </c>
      <c r="L156">
        <v>228309</v>
      </c>
      <c r="M156" t="s">
        <v>309</v>
      </c>
      <c r="N156" t="s">
        <v>533</v>
      </c>
      <c r="O156" t="s">
        <v>127</v>
      </c>
      <c r="P156" t="s">
        <v>42</v>
      </c>
      <c r="Q156" t="s">
        <v>31</v>
      </c>
      <c r="R156" t="s">
        <v>32</v>
      </c>
      <c r="S156" t="s">
        <v>33</v>
      </c>
      <c r="T156" t="s">
        <v>34</v>
      </c>
      <c r="U156" t="s">
        <v>309</v>
      </c>
      <c r="V156" t="s">
        <v>533</v>
      </c>
      <c r="W156" t="s">
        <v>36</v>
      </c>
    </row>
    <row r="157" spans="1:23" x14ac:dyDescent="0.25">
      <c r="A157">
        <v>157</v>
      </c>
      <c r="B157" t="s">
        <v>534</v>
      </c>
      <c r="C157" s="1">
        <f>DATEVALUE("24/09/1940")</f>
        <v>14878</v>
      </c>
      <c r="D157" t="s">
        <v>535</v>
      </c>
      <c r="E157">
        <v>15</v>
      </c>
      <c r="F157">
        <v>9</v>
      </c>
      <c r="G157">
        <v>6</v>
      </c>
      <c r="H157" t="s">
        <v>118</v>
      </c>
      <c r="I157" s="1">
        <f>DATEVALUE("01/04/2026")</f>
        <v>46113</v>
      </c>
      <c r="J157" s="1">
        <f>DATEVALUE("22/06/2026")</f>
        <v>46195</v>
      </c>
      <c r="K157" t="s">
        <v>26</v>
      </c>
      <c r="L157">
        <v>735888</v>
      </c>
      <c r="M157" t="s">
        <v>536</v>
      </c>
      <c r="N157" t="s">
        <v>537</v>
      </c>
      <c r="O157" t="s">
        <v>127</v>
      </c>
      <c r="P157" t="s">
        <v>42</v>
      </c>
      <c r="Q157" t="s">
        <v>31</v>
      </c>
      <c r="R157" t="s">
        <v>32</v>
      </c>
      <c r="S157" t="s">
        <v>33</v>
      </c>
      <c r="T157" t="s">
        <v>34</v>
      </c>
      <c r="U157" t="s">
        <v>536</v>
      </c>
      <c r="V157" t="s">
        <v>537</v>
      </c>
      <c r="W157" t="s">
        <v>36</v>
      </c>
    </row>
    <row r="158" spans="1:23" x14ac:dyDescent="0.25">
      <c r="A158">
        <v>158</v>
      </c>
      <c r="B158" t="s">
        <v>538</v>
      </c>
      <c r="C158" s="1">
        <f>DATEVALUE("19/01/1937")</f>
        <v>13534</v>
      </c>
      <c r="D158" t="s">
        <v>539</v>
      </c>
      <c r="E158">
        <v>15</v>
      </c>
      <c r="F158">
        <v>8</v>
      </c>
      <c r="G158">
        <v>7</v>
      </c>
      <c r="H158" t="s">
        <v>263</v>
      </c>
      <c r="I158" s="1">
        <f>DATEVALUE("24/12/2024")</f>
        <v>45650</v>
      </c>
      <c r="J158" s="1">
        <f>DATEVALUE("10/02/2025")</f>
        <v>45698</v>
      </c>
      <c r="K158" t="s">
        <v>26</v>
      </c>
      <c r="L158">
        <v>721556</v>
      </c>
      <c r="M158" t="s">
        <v>104</v>
      </c>
      <c r="N158" t="s">
        <v>217</v>
      </c>
      <c r="O158" t="s">
        <v>236</v>
      </c>
      <c r="P158" t="s">
        <v>70</v>
      </c>
      <c r="Q158" t="s">
        <v>31</v>
      </c>
      <c r="R158" t="s">
        <v>32</v>
      </c>
      <c r="S158" t="s">
        <v>33</v>
      </c>
      <c r="T158" t="s">
        <v>34</v>
      </c>
      <c r="U158" t="s">
        <v>104</v>
      </c>
      <c r="V158" t="s">
        <v>217</v>
      </c>
      <c r="W158" t="s">
        <v>36</v>
      </c>
    </row>
    <row r="159" spans="1:23" x14ac:dyDescent="0.25">
      <c r="A159">
        <v>159</v>
      </c>
      <c r="B159" t="s">
        <v>540</v>
      </c>
      <c r="C159" s="1">
        <f>DATEVALUE("18/01/1944")</f>
        <v>16089</v>
      </c>
      <c r="D159" t="s">
        <v>541</v>
      </c>
      <c r="E159">
        <v>15</v>
      </c>
      <c r="F159">
        <v>8</v>
      </c>
      <c r="G159">
        <v>7</v>
      </c>
      <c r="H159" t="s">
        <v>118</v>
      </c>
      <c r="I159" s="1">
        <f>DATEVALUE("26/03/2026")</f>
        <v>46107</v>
      </c>
      <c r="J159" s="1">
        <f>DATEVALUE("08/06/2026")</f>
        <v>46181</v>
      </c>
      <c r="K159" t="s">
        <v>26</v>
      </c>
      <c r="L159">
        <v>760456</v>
      </c>
      <c r="M159" t="s">
        <v>104</v>
      </c>
      <c r="N159" t="s">
        <v>542</v>
      </c>
      <c r="O159" t="s">
        <v>127</v>
      </c>
      <c r="P159" t="s">
        <v>42</v>
      </c>
      <c r="Q159" t="s">
        <v>31</v>
      </c>
      <c r="R159" t="s">
        <v>32</v>
      </c>
      <c r="S159" t="s">
        <v>33</v>
      </c>
      <c r="T159" t="s">
        <v>34</v>
      </c>
      <c r="U159" t="s">
        <v>104</v>
      </c>
      <c r="V159" t="s">
        <v>542</v>
      </c>
      <c r="W159" t="s">
        <v>36</v>
      </c>
    </row>
    <row r="160" spans="1:23" x14ac:dyDescent="0.25">
      <c r="A160">
        <v>160</v>
      </c>
      <c r="B160" t="s">
        <v>543</v>
      </c>
      <c r="C160" s="1">
        <f>DATEVALUE("13/05/1950")</f>
        <v>18396</v>
      </c>
      <c r="D160" t="s">
        <v>544</v>
      </c>
      <c r="E160">
        <v>15</v>
      </c>
      <c r="F160">
        <v>7</v>
      </c>
      <c r="G160">
        <v>8</v>
      </c>
      <c r="H160" t="s">
        <v>365</v>
      </c>
      <c r="I160" s="1">
        <f>DATEVALUE("01/01/2011")</f>
        <v>40544</v>
      </c>
      <c r="J160" s="1">
        <f>DATEVALUE("08/06/2026")</f>
        <v>46181</v>
      </c>
      <c r="K160" t="s">
        <v>26</v>
      </c>
      <c r="L160">
        <v>29748</v>
      </c>
      <c r="M160" t="s">
        <v>309</v>
      </c>
      <c r="N160" t="s">
        <v>545</v>
      </c>
      <c r="O160" t="s">
        <v>236</v>
      </c>
      <c r="P160" t="s">
        <v>70</v>
      </c>
      <c r="Q160" t="s">
        <v>31</v>
      </c>
      <c r="R160" t="s">
        <v>32</v>
      </c>
      <c r="S160" t="s">
        <v>33</v>
      </c>
      <c r="T160" t="s">
        <v>34</v>
      </c>
      <c r="U160" t="s">
        <v>309</v>
      </c>
      <c r="V160" t="s">
        <v>545</v>
      </c>
      <c r="W160" t="s">
        <v>36</v>
      </c>
    </row>
    <row r="161" spans="1:23" x14ac:dyDescent="0.25">
      <c r="A161">
        <v>161</v>
      </c>
      <c r="B161" t="s">
        <v>546</v>
      </c>
      <c r="C161" s="1">
        <f>DATEVALUE("21/02/1944")</f>
        <v>16123</v>
      </c>
      <c r="D161" t="s">
        <v>547</v>
      </c>
      <c r="E161">
        <v>15</v>
      </c>
      <c r="F161">
        <v>7</v>
      </c>
      <c r="G161">
        <v>8</v>
      </c>
      <c r="H161" t="s">
        <v>365</v>
      </c>
      <c r="I161" s="1">
        <f>DATEVALUE("28/08/2024")</f>
        <v>45532</v>
      </c>
      <c r="J161" s="1">
        <f>DATEVALUE("14/10/2024")</f>
        <v>45579</v>
      </c>
      <c r="K161" t="s">
        <v>26</v>
      </c>
      <c r="L161">
        <v>772890</v>
      </c>
      <c r="M161" t="s">
        <v>548</v>
      </c>
      <c r="N161" t="s">
        <v>549</v>
      </c>
      <c r="O161" t="s">
        <v>127</v>
      </c>
      <c r="P161" t="s">
        <v>42</v>
      </c>
      <c r="Q161" t="s">
        <v>31</v>
      </c>
      <c r="R161" t="s">
        <v>32</v>
      </c>
      <c r="S161" t="s">
        <v>33</v>
      </c>
      <c r="T161" t="s">
        <v>34</v>
      </c>
      <c r="U161" t="s">
        <v>548</v>
      </c>
      <c r="V161" t="s">
        <v>549</v>
      </c>
      <c r="W161" t="s">
        <v>36</v>
      </c>
    </row>
    <row r="162" spans="1:23" x14ac:dyDescent="0.25">
      <c r="A162">
        <v>162</v>
      </c>
      <c r="B162" t="s">
        <v>550</v>
      </c>
      <c r="C162" s="1">
        <f>DATEVALUE("26/09/1940")</f>
        <v>14880</v>
      </c>
      <c r="D162" t="s">
        <v>551</v>
      </c>
      <c r="E162">
        <v>15</v>
      </c>
      <c r="F162">
        <v>6</v>
      </c>
      <c r="G162">
        <v>9</v>
      </c>
      <c r="H162" t="s">
        <v>365</v>
      </c>
      <c r="I162" s="1">
        <f>DATEVALUE("22/10/2024")</f>
        <v>45587</v>
      </c>
      <c r="J162" s="1">
        <f>DATEVALUE("25/11/2024")</f>
        <v>45621</v>
      </c>
      <c r="K162" t="s">
        <v>26</v>
      </c>
      <c r="L162">
        <v>780298</v>
      </c>
      <c r="M162" t="s">
        <v>55</v>
      </c>
      <c r="N162" t="s">
        <v>552</v>
      </c>
      <c r="O162" t="s">
        <v>127</v>
      </c>
      <c r="P162" t="s">
        <v>42</v>
      </c>
      <c r="Q162" t="s">
        <v>31</v>
      </c>
      <c r="R162" t="s">
        <v>32</v>
      </c>
      <c r="S162" t="s">
        <v>33</v>
      </c>
      <c r="T162" t="s">
        <v>34</v>
      </c>
      <c r="U162" t="s">
        <v>55</v>
      </c>
      <c r="V162" t="s">
        <v>552</v>
      </c>
      <c r="W162" t="s">
        <v>36</v>
      </c>
    </row>
    <row r="163" spans="1:23" x14ac:dyDescent="0.25">
      <c r="A163">
        <v>163</v>
      </c>
      <c r="B163" t="s">
        <v>553</v>
      </c>
      <c r="C163" s="1">
        <f>DATEVALUE("13/02/1950")</f>
        <v>18307</v>
      </c>
      <c r="D163" t="s">
        <v>554</v>
      </c>
      <c r="E163">
        <v>15</v>
      </c>
      <c r="F163">
        <v>6</v>
      </c>
      <c r="G163">
        <v>9</v>
      </c>
      <c r="H163" t="s">
        <v>474</v>
      </c>
      <c r="I163" s="1">
        <f>DATEVALUE("28/01/2025")</f>
        <v>45685</v>
      </c>
      <c r="J163" s="1">
        <f>DATEVALUE("24/02/2025")</f>
        <v>45712</v>
      </c>
      <c r="K163" t="s">
        <v>26</v>
      </c>
      <c r="L163">
        <v>728672</v>
      </c>
      <c r="M163" t="s">
        <v>45</v>
      </c>
      <c r="N163" t="s">
        <v>46</v>
      </c>
      <c r="O163" t="s">
        <v>236</v>
      </c>
      <c r="P163" t="s">
        <v>70</v>
      </c>
      <c r="Q163" t="s">
        <v>31</v>
      </c>
      <c r="R163" t="s">
        <v>32</v>
      </c>
      <c r="S163" t="s">
        <v>33</v>
      </c>
      <c r="T163" t="s">
        <v>34</v>
      </c>
      <c r="U163" t="s">
        <v>45</v>
      </c>
      <c r="V163" t="s">
        <v>46</v>
      </c>
      <c r="W163" t="s">
        <v>36</v>
      </c>
    </row>
    <row r="164" spans="1:23" x14ac:dyDescent="0.25">
      <c r="A164">
        <v>164</v>
      </c>
      <c r="B164" t="s">
        <v>555</v>
      </c>
      <c r="C164" s="1">
        <f>DATEVALUE("28/08/1938")</f>
        <v>14120</v>
      </c>
      <c r="D164" t="s">
        <v>556</v>
      </c>
      <c r="E164">
        <v>15</v>
      </c>
      <c r="F164">
        <v>6</v>
      </c>
      <c r="G164">
        <v>9</v>
      </c>
      <c r="H164" t="s">
        <v>365</v>
      </c>
      <c r="I164" s="1">
        <f>DATEVALUE("29/04/2025")</f>
        <v>45776</v>
      </c>
      <c r="J164" s="1">
        <f>DATEVALUE("23/06/2025")</f>
        <v>45831</v>
      </c>
      <c r="K164" t="s">
        <v>26</v>
      </c>
      <c r="L164">
        <v>831179</v>
      </c>
      <c r="M164" t="s">
        <v>137</v>
      </c>
      <c r="N164" t="s">
        <v>557</v>
      </c>
      <c r="O164" t="s">
        <v>127</v>
      </c>
      <c r="P164" t="s">
        <v>42</v>
      </c>
      <c r="Q164" t="s">
        <v>31</v>
      </c>
      <c r="R164" t="s">
        <v>32</v>
      </c>
      <c r="S164" t="s">
        <v>33</v>
      </c>
      <c r="T164" t="s">
        <v>34</v>
      </c>
      <c r="U164" t="s">
        <v>137</v>
      </c>
      <c r="V164" t="s">
        <v>557</v>
      </c>
      <c r="W164" t="s">
        <v>36</v>
      </c>
    </row>
    <row r="165" spans="1:23" x14ac:dyDescent="0.25">
      <c r="A165">
        <v>165</v>
      </c>
      <c r="B165" t="s">
        <v>558</v>
      </c>
      <c r="C165" s="1">
        <f>DATEVALUE("29/09/1936")</f>
        <v>13422</v>
      </c>
      <c r="D165" t="s">
        <v>559</v>
      </c>
      <c r="E165">
        <v>14</v>
      </c>
      <c r="F165">
        <v>9</v>
      </c>
      <c r="G165">
        <v>5</v>
      </c>
      <c r="H165" t="s">
        <v>118</v>
      </c>
      <c r="I165" s="1">
        <f>DATEVALUE("02/05/2024")</f>
        <v>45414</v>
      </c>
      <c r="J165" s="1">
        <f>DATEVALUE("17/07/2024")</f>
        <v>45490</v>
      </c>
      <c r="K165" t="s">
        <v>26</v>
      </c>
      <c r="L165">
        <v>742763</v>
      </c>
      <c r="M165" t="s">
        <v>188</v>
      </c>
      <c r="N165" t="s">
        <v>560</v>
      </c>
      <c r="O165" t="s">
        <v>236</v>
      </c>
      <c r="P165" t="s">
        <v>42</v>
      </c>
      <c r="Q165" t="s">
        <v>31</v>
      </c>
      <c r="R165" t="s">
        <v>32</v>
      </c>
      <c r="S165" t="s">
        <v>33</v>
      </c>
      <c r="T165" t="s">
        <v>34</v>
      </c>
      <c r="U165" t="s">
        <v>188</v>
      </c>
      <c r="V165" t="s">
        <v>560</v>
      </c>
      <c r="W165" t="s">
        <v>36</v>
      </c>
    </row>
    <row r="166" spans="1:23" x14ac:dyDescent="0.25">
      <c r="A166">
        <v>166</v>
      </c>
      <c r="B166" t="s">
        <v>561</v>
      </c>
      <c r="C166" s="1">
        <f>DATEVALUE("02/06/1939")</f>
        <v>14398</v>
      </c>
      <c r="D166" t="s">
        <v>562</v>
      </c>
      <c r="E166">
        <v>14</v>
      </c>
      <c r="F166">
        <v>9</v>
      </c>
      <c r="G166">
        <v>5</v>
      </c>
      <c r="H166" t="s">
        <v>118</v>
      </c>
      <c r="I166" s="1">
        <f>DATEVALUE("28/10/2024")</f>
        <v>45593</v>
      </c>
      <c r="J166" s="1">
        <f>DATEVALUE("25/11/2024")</f>
        <v>45621</v>
      </c>
      <c r="K166" t="s">
        <v>26</v>
      </c>
      <c r="L166">
        <v>792963</v>
      </c>
      <c r="M166" t="s">
        <v>85</v>
      </c>
      <c r="N166" t="s">
        <v>56</v>
      </c>
      <c r="O166" t="s">
        <v>236</v>
      </c>
      <c r="P166" t="s">
        <v>70</v>
      </c>
      <c r="Q166" t="s">
        <v>31</v>
      </c>
      <c r="R166" t="s">
        <v>32</v>
      </c>
      <c r="S166" t="s">
        <v>33</v>
      </c>
      <c r="T166" t="s">
        <v>34</v>
      </c>
      <c r="U166" t="s">
        <v>85</v>
      </c>
      <c r="V166" t="s">
        <v>56</v>
      </c>
      <c r="W166" t="s">
        <v>36</v>
      </c>
    </row>
    <row r="167" spans="1:23" x14ac:dyDescent="0.25">
      <c r="A167">
        <v>167</v>
      </c>
      <c r="B167" t="s">
        <v>563</v>
      </c>
      <c r="C167" s="1">
        <f>DATEVALUE("12/02/1927")</f>
        <v>9905</v>
      </c>
      <c r="D167" t="s">
        <v>564</v>
      </c>
      <c r="E167">
        <v>14</v>
      </c>
      <c r="F167">
        <v>9</v>
      </c>
      <c r="G167">
        <v>5</v>
      </c>
      <c r="H167" t="s">
        <v>118</v>
      </c>
      <c r="I167" s="1">
        <f>DATEVALUE("25/07/2025")</f>
        <v>45863</v>
      </c>
      <c r="J167" s="1">
        <f>DATEVALUE("08/09/2025")</f>
        <v>45908</v>
      </c>
      <c r="K167" t="s">
        <v>26</v>
      </c>
      <c r="L167">
        <v>713436</v>
      </c>
      <c r="M167" t="s">
        <v>59</v>
      </c>
      <c r="N167" t="s">
        <v>79</v>
      </c>
      <c r="O167" t="s">
        <v>127</v>
      </c>
      <c r="P167" t="s">
        <v>42</v>
      </c>
      <c r="Q167" t="s">
        <v>31</v>
      </c>
      <c r="R167" t="s">
        <v>32</v>
      </c>
      <c r="S167" t="s">
        <v>33</v>
      </c>
      <c r="T167" t="s">
        <v>34</v>
      </c>
      <c r="U167" t="s">
        <v>59</v>
      </c>
      <c r="V167" t="s">
        <v>79</v>
      </c>
      <c r="W167" t="s">
        <v>36</v>
      </c>
    </row>
    <row r="168" spans="1:23" x14ac:dyDescent="0.25">
      <c r="A168">
        <v>168</v>
      </c>
      <c r="B168" t="s">
        <v>565</v>
      </c>
      <c r="C168" s="1">
        <f>DATEVALUE("01/12/1937")</f>
        <v>13850</v>
      </c>
      <c r="D168" t="s">
        <v>566</v>
      </c>
      <c r="E168">
        <v>14</v>
      </c>
      <c r="F168">
        <v>8</v>
      </c>
      <c r="G168">
        <v>6</v>
      </c>
      <c r="H168" t="s">
        <v>263</v>
      </c>
      <c r="I168" s="1">
        <f>DATEVALUE("11/07/2024")</f>
        <v>45484</v>
      </c>
      <c r="J168" s="1">
        <f>DATEVALUE("02/09/2024")</f>
        <v>45537</v>
      </c>
      <c r="K168" t="s">
        <v>26</v>
      </c>
      <c r="L168">
        <v>763380</v>
      </c>
      <c r="M168" t="s">
        <v>188</v>
      </c>
      <c r="N168" t="s">
        <v>567</v>
      </c>
      <c r="O168" t="s">
        <v>236</v>
      </c>
      <c r="P168" t="s">
        <v>42</v>
      </c>
      <c r="Q168" t="s">
        <v>31</v>
      </c>
      <c r="R168" t="s">
        <v>32</v>
      </c>
      <c r="S168" t="s">
        <v>33</v>
      </c>
      <c r="T168" t="s">
        <v>34</v>
      </c>
      <c r="U168" t="s">
        <v>188</v>
      </c>
      <c r="V168" t="s">
        <v>567</v>
      </c>
      <c r="W168" t="s">
        <v>36</v>
      </c>
    </row>
    <row r="169" spans="1:23" x14ac:dyDescent="0.25">
      <c r="A169">
        <v>169</v>
      </c>
      <c r="B169" t="s">
        <v>568</v>
      </c>
      <c r="C169" s="1">
        <f>DATEVALUE("25/11/1944")</f>
        <v>16401</v>
      </c>
      <c r="D169" t="s">
        <v>569</v>
      </c>
      <c r="E169">
        <v>14</v>
      </c>
      <c r="F169">
        <v>8</v>
      </c>
      <c r="G169">
        <v>6</v>
      </c>
      <c r="H169" t="s">
        <v>263</v>
      </c>
      <c r="I169" s="1">
        <f>DATEVALUE("26/02/2026")</f>
        <v>46079</v>
      </c>
      <c r="J169" s="1">
        <f>DATEVALUE("08/06/2026")</f>
        <v>46181</v>
      </c>
      <c r="K169" t="s">
        <v>26</v>
      </c>
      <c r="L169">
        <v>886871</v>
      </c>
      <c r="M169" t="s">
        <v>429</v>
      </c>
      <c r="N169" t="s">
        <v>570</v>
      </c>
      <c r="O169" t="s">
        <v>127</v>
      </c>
      <c r="P169" t="s">
        <v>42</v>
      </c>
      <c r="Q169" t="s">
        <v>31</v>
      </c>
      <c r="R169" t="s">
        <v>32</v>
      </c>
      <c r="S169" t="s">
        <v>33</v>
      </c>
      <c r="T169" t="s">
        <v>34</v>
      </c>
      <c r="U169" t="s">
        <v>429</v>
      </c>
      <c r="V169" t="s">
        <v>570</v>
      </c>
      <c r="W169" t="s">
        <v>36</v>
      </c>
    </row>
    <row r="170" spans="1:23" x14ac:dyDescent="0.25">
      <c r="A170">
        <v>170</v>
      </c>
      <c r="B170" t="s">
        <v>571</v>
      </c>
      <c r="C170" s="1">
        <f>DATEVALUE("06/07/1942")</f>
        <v>15528</v>
      </c>
      <c r="D170" t="s">
        <v>572</v>
      </c>
      <c r="E170">
        <v>14</v>
      </c>
      <c r="F170">
        <v>7</v>
      </c>
      <c r="G170">
        <v>7</v>
      </c>
      <c r="H170" t="s">
        <v>365</v>
      </c>
      <c r="I170" s="1">
        <f>DATEVALUE("28/09/2023")</f>
        <v>45197</v>
      </c>
      <c r="J170" s="1">
        <f>DATEVALUE("06/11/2023")</f>
        <v>45236</v>
      </c>
      <c r="K170" t="s">
        <v>26</v>
      </c>
      <c r="L170">
        <v>713292</v>
      </c>
      <c r="M170" t="s">
        <v>133</v>
      </c>
      <c r="N170" t="s">
        <v>573</v>
      </c>
      <c r="O170" t="s">
        <v>405</v>
      </c>
      <c r="P170" t="s">
        <v>162</v>
      </c>
      <c r="Q170" t="s">
        <v>31</v>
      </c>
      <c r="R170" t="s">
        <v>32</v>
      </c>
      <c r="S170" t="s">
        <v>33</v>
      </c>
      <c r="T170" t="s">
        <v>34</v>
      </c>
      <c r="U170" t="s">
        <v>75</v>
      </c>
      <c r="V170" t="s">
        <v>574</v>
      </c>
      <c r="W170" t="s">
        <v>36</v>
      </c>
    </row>
    <row r="171" spans="1:23" x14ac:dyDescent="0.25">
      <c r="A171">
        <v>171</v>
      </c>
      <c r="B171" t="s">
        <v>575</v>
      </c>
      <c r="C171" s="1">
        <f>DATEVALUE("30/04/1944")</f>
        <v>16192</v>
      </c>
      <c r="D171" t="s">
        <v>576</v>
      </c>
      <c r="E171">
        <v>14</v>
      </c>
      <c r="F171">
        <v>7</v>
      </c>
      <c r="G171">
        <v>7</v>
      </c>
      <c r="H171" t="s">
        <v>263</v>
      </c>
      <c r="I171" s="1">
        <f>DATEVALUE("17/03/2025")</f>
        <v>45733</v>
      </c>
      <c r="J171" s="1">
        <f>DATEVALUE("12/05/2025")</f>
        <v>45789</v>
      </c>
      <c r="K171" t="s">
        <v>26</v>
      </c>
      <c r="L171">
        <v>827161</v>
      </c>
      <c r="M171" t="s">
        <v>137</v>
      </c>
      <c r="N171" t="s">
        <v>254</v>
      </c>
      <c r="O171" t="s">
        <v>127</v>
      </c>
      <c r="P171" t="s">
        <v>42</v>
      </c>
      <c r="Q171" t="s">
        <v>31</v>
      </c>
      <c r="R171" t="s">
        <v>32</v>
      </c>
      <c r="S171" t="s">
        <v>33</v>
      </c>
      <c r="T171" t="s">
        <v>34</v>
      </c>
      <c r="U171" t="s">
        <v>137</v>
      </c>
      <c r="V171" t="s">
        <v>254</v>
      </c>
      <c r="W171" t="s">
        <v>36</v>
      </c>
    </row>
    <row r="172" spans="1:23" x14ac:dyDescent="0.25">
      <c r="A172">
        <v>172</v>
      </c>
      <c r="B172" t="s">
        <v>577</v>
      </c>
      <c r="C172" s="1">
        <f>DATEVALUE("28/11/1936")</f>
        <v>13482</v>
      </c>
      <c r="D172" t="s">
        <v>578</v>
      </c>
      <c r="E172">
        <v>14</v>
      </c>
      <c r="F172">
        <v>6</v>
      </c>
      <c r="G172">
        <v>8</v>
      </c>
      <c r="H172" t="s">
        <v>365</v>
      </c>
      <c r="I172" s="1">
        <f>DATEVALUE("02/04/2025")</f>
        <v>45749</v>
      </c>
      <c r="J172" s="1">
        <f>DATEVALUE("12/05/2025")</f>
        <v>45789</v>
      </c>
      <c r="K172" t="s">
        <v>26</v>
      </c>
      <c r="L172">
        <v>827170</v>
      </c>
      <c r="M172" t="s">
        <v>59</v>
      </c>
      <c r="N172" t="s">
        <v>579</v>
      </c>
      <c r="O172" t="s">
        <v>127</v>
      </c>
      <c r="P172" t="s">
        <v>42</v>
      </c>
      <c r="Q172" t="s">
        <v>31</v>
      </c>
      <c r="R172" t="s">
        <v>32</v>
      </c>
      <c r="S172" t="s">
        <v>33</v>
      </c>
      <c r="T172" t="s">
        <v>34</v>
      </c>
      <c r="U172" t="s">
        <v>59</v>
      </c>
      <c r="V172" t="s">
        <v>579</v>
      </c>
      <c r="W172" t="s">
        <v>36</v>
      </c>
    </row>
    <row r="173" spans="1:23" x14ac:dyDescent="0.25">
      <c r="A173">
        <v>173</v>
      </c>
      <c r="B173" t="s">
        <v>580</v>
      </c>
      <c r="C173" s="1">
        <f>DATEVALUE("18/10/1935")</f>
        <v>13075</v>
      </c>
      <c r="D173" t="s">
        <v>581</v>
      </c>
      <c r="E173">
        <v>14</v>
      </c>
      <c r="F173">
        <v>6</v>
      </c>
      <c r="G173">
        <v>8</v>
      </c>
      <c r="H173" t="s">
        <v>365</v>
      </c>
      <c r="I173" s="1">
        <f>DATEVALUE("20/02/2026")</f>
        <v>46073</v>
      </c>
      <c r="J173" s="1">
        <f>DATEVALUE("29/04/2026")</f>
        <v>46141</v>
      </c>
      <c r="K173" t="s">
        <v>26</v>
      </c>
      <c r="L173">
        <v>697395</v>
      </c>
      <c r="M173" t="s">
        <v>59</v>
      </c>
      <c r="N173" t="s">
        <v>325</v>
      </c>
      <c r="O173" t="s">
        <v>127</v>
      </c>
      <c r="P173" t="s">
        <v>42</v>
      </c>
      <c r="Q173" t="s">
        <v>31</v>
      </c>
      <c r="R173" t="s">
        <v>32</v>
      </c>
      <c r="S173" t="s">
        <v>33</v>
      </c>
      <c r="T173" t="s">
        <v>34</v>
      </c>
      <c r="U173" t="s">
        <v>59</v>
      </c>
      <c r="V173" t="s">
        <v>325</v>
      </c>
      <c r="W173" t="s">
        <v>36</v>
      </c>
    </row>
    <row r="174" spans="1:23" x14ac:dyDescent="0.25">
      <c r="A174">
        <v>174</v>
      </c>
      <c r="B174" t="s">
        <v>582</v>
      </c>
      <c r="C174" s="1">
        <f>DATEVALUE("08/09/1936")</f>
        <v>13401</v>
      </c>
      <c r="D174" t="s">
        <v>583</v>
      </c>
      <c r="E174">
        <v>11</v>
      </c>
      <c r="F174">
        <v>7</v>
      </c>
      <c r="G174">
        <v>4</v>
      </c>
      <c r="H174" t="s">
        <v>365</v>
      </c>
      <c r="I174" s="1">
        <f>DATEVALUE("27/11/2025")</f>
        <v>45988</v>
      </c>
      <c r="J174" s="1">
        <f>DATEVALUE("23/02/2026")</f>
        <v>46076</v>
      </c>
      <c r="K174" t="s">
        <v>26</v>
      </c>
      <c r="L174">
        <v>870046</v>
      </c>
      <c r="M174" t="s">
        <v>137</v>
      </c>
      <c r="N174" t="s">
        <v>584</v>
      </c>
      <c r="O174" t="s">
        <v>127</v>
      </c>
      <c r="P174" t="s">
        <v>42</v>
      </c>
      <c r="Q174" t="s">
        <v>31</v>
      </c>
      <c r="R174" t="s">
        <v>32</v>
      </c>
      <c r="S174" t="s">
        <v>33</v>
      </c>
      <c r="T174" t="s">
        <v>34</v>
      </c>
      <c r="U174" t="s">
        <v>137</v>
      </c>
      <c r="V174" t="s">
        <v>584</v>
      </c>
      <c r="W174" t="s">
        <v>36</v>
      </c>
    </row>
    <row r="175" spans="1:23" x14ac:dyDescent="0.25">
      <c r="A175">
        <v>175</v>
      </c>
      <c r="B175" t="s">
        <v>585</v>
      </c>
      <c r="C175" s="1">
        <f>DATEVALUE("07/12/1941")</f>
        <v>15317</v>
      </c>
      <c r="D175" t="s">
        <v>586</v>
      </c>
      <c r="E175">
        <v>11</v>
      </c>
      <c r="F175">
        <v>7</v>
      </c>
      <c r="G175">
        <v>4</v>
      </c>
      <c r="H175" t="s">
        <v>365</v>
      </c>
      <c r="I175" s="1">
        <f>DATEVALUE("27/11/2025")</f>
        <v>45988</v>
      </c>
      <c r="J175" s="1">
        <f>DATEVALUE("26/01/2026")</f>
        <v>46048</v>
      </c>
      <c r="K175" t="s">
        <v>26</v>
      </c>
      <c r="L175">
        <v>870045</v>
      </c>
      <c r="M175" t="s">
        <v>63</v>
      </c>
      <c r="N175" t="s">
        <v>169</v>
      </c>
      <c r="O175" t="s">
        <v>127</v>
      </c>
      <c r="P175" t="s">
        <v>42</v>
      </c>
      <c r="Q175" t="s">
        <v>31</v>
      </c>
      <c r="R175" t="s">
        <v>32</v>
      </c>
      <c r="S175" t="s">
        <v>33</v>
      </c>
      <c r="T175" t="s">
        <v>34</v>
      </c>
      <c r="U175" t="s">
        <v>63</v>
      </c>
      <c r="V175" t="s">
        <v>169</v>
      </c>
      <c r="W175" t="s">
        <v>36</v>
      </c>
    </row>
    <row r="176" spans="1:23" x14ac:dyDescent="0.25">
      <c r="A176">
        <v>176</v>
      </c>
      <c r="B176" t="s">
        <v>587</v>
      </c>
      <c r="C176" s="1">
        <f>DATEVALUE("02/12/1939")</f>
        <v>14581</v>
      </c>
      <c r="D176" t="s">
        <v>588</v>
      </c>
      <c r="E176">
        <v>10</v>
      </c>
      <c r="F176">
        <v>6</v>
      </c>
      <c r="G176">
        <v>4</v>
      </c>
      <c r="H176" t="s">
        <v>365</v>
      </c>
      <c r="I176" s="1">
        <f>DATEVALUE("24/10/2024")</f>
        <v>45589</v>
      </c>
      <c r="J176" s="1">
        <f>DATEVALUE("25/11/2024")</f>
        <v>45621</v>
      </c>
      <c r="K176" t="s">
        <v>26</v>
      </c>
      <c r="L176">
        <v>791324</v>
      </c>
      <c r="M176" t="s">
        <v>207</v>
      </c>
      <c r="N176" t="s">
        <v>60</v>
      </c>
      <c r="O176" t="s">
        <v>236</v>
      </c>
      <c r="P176" t="s">
        <v>70</v>
      </c>
      <c r="Q176" t="s">
        <v>31</v>
      </c>
      <c r="R176" t="s">
        <v>32</v>
      </c>
      <c r="S176" t="s">
        <v>33</v>
      </c>
      <c r="T176" t="s">
        <v>34</v>
      </c>
      <c r="U176" t="s">
        <v>207</v>
      </c>
      <c r="V176" t="s">
        <v>60</v>
      </c>
      <c r="W176" t="s">
        <v>36</v>
      </c>
    </row>
    <row r="177" spans="1:23" x14ac:dyDescent="0.25">
      <c r="A177">
        <v>177</v>
      </c>
      <c r="B177" t="s">
        <v>589</v>
      </c>
      <c r="C177" s="1">
        <f>DATEVALUE("14/03/1940")</f>
        <v>14684</v>
      </c>
      <c r="D177" t="s">
        <v>590</v>
      </c>
      <c r="E177">
        <v>9</v>
      </c>
      <c r="F177">
        <v>5</v>
      </c>
      <c r="G177">
        <v>4</v>
      </c>
      <c r="H177" t="s">
        <v>474</v>
      </c>
      <c r="I177" s="1">
        <f>DATEVALUE("09/05/2025")</f>
        <v>45786</v>
      </c>
      <c r="J177" s="1">
        <f>DATEVALUE("23/06/2025")</f>
        <v>45831</v>
      </c>
      <c r="K177" t="s">
        <v>26</v>
      </c>
      <c r="L177">
        <v>833129</v>
      </c>
      <c r="M177" t="s">
        <v>306</v>
      </c>
      <c r="N177" t="s">
        <v>56</v>
      </c>
      <c r="O177" t="s">
        <v>591</v>
      </c>
      <c r="P177" t="s">
        <v>42</v>
      </c>
      <c r="Q177" t="s">
        <v>31</v>
      </c>
      <c r="R177" t="s">
        <v>32</v>
      </c>
      <c r="S177" t="s">
        <v>33</v>
      </c>
      <c r="T177" t="s">
        <v>34</v>
      </c>
      <c r="U177" t="s">
        <v>306</v>
      </c>
      <c r="V177" t="s">
        <v>56</v>
      </c>
      <c r="W177" t="s">
        <v>36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Totale</vt:lpstr>
      <vt:lpstr>Adulti</vt:lpstr>
      <vt:lpstr>Anziani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 Bartolotti Maddio Sandriolo</dc:creator>
  <cp:lastModifiedBy>Mariarosa Benedetto</cp:lastModifiedBy>
  <dcterms:created xsi:type="dcterms:W3CDTF">2026-08-04T13:06:44Z</dcterms:created>
  <dcterms:modified xsi:type="dcterms:W3CDTF">2026-08-17T09:06:08Z</dcterms:modified>
</cp:coreProperties>
</file>