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nisavalli-my.sharepoint.com/personal/mariarosa_benedetto_conisa_it/Documents/Desktop/REPORT DOMICILIARITA'/"/>
    </mc:Choice>
  </mc:AlternateContent>
  <xr:revisionPtr revIDLastSave="0" documentId="8_{AAAA6F33-A79A-430F-9E63-B6AD4DAEE7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ta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0" i="1" l="1"/>
  <c r="G80" i="1"/>
  <c r="F2" i="1"/>
  <c r="G2" i="1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</calcChain>
</file>

<file path=xl/sharedStrings.xml><?xml version="1.0" encoding="utf-8"?>
<sst xmlns="http://schemas.openxmlformats.org/spreadsheetml/2006/main" count="469" uniqueCount="19">
  <si>
    <t>POSIZIONE</t>
  </si>
  <si>
    <t>PUNT_TOTALE</t>
  </si>
  <si>
    <t>PUNT_SANIT</t>
  </si>
  <si>
    <t>PUNT_SOCIALE</t>
  </si>
  <si>
    <t>INTENSITA</t>
  </si>
  <si>
    <t>DATAUVG</t>
  </si>
  <si>
    <t>COD_IDENTIFICATIVO</t>
  </si>
  <si>
    <t>DISTRETTO</t>
  </si>
  <si>
    <t>ENTEGESTORE</t>
  </si>
  <si>
    <t>MEDIA</t>
  </si>
  <si>
    <t>TO3 - VAL SUSA E VAL SANGONE</t>
  </si>
  <si>
    <t>ALTA INC</t>
  </si>
  <si>
    <t>ALTA</t>
  </si>
  <si>
    <t>MEDIO ALTA</t>
  </si>
  <si>
    <t>MEDIO BASSA</t>
  </si>
  <si>
    <t>BASSA</t>
  </si>
  <si>
    <t>N.C.</t>
  </si>
  <si>
    <t>DATA                               1 DOMANDA</t>
  </si>
  <si>
    <t>CON.I.S.A. "VALLE DI SUSA E VALSANGONE"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</si>
</sst>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e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J154" totalsRowShown="0">
  <autoFilter ref="A1:J154" xr:uid="{00000000-0009-0000-0100-000001000000}"/>
  <tableColumns count="10">
    <tableColumn id="1" xr3:uid="{00000000-0010-0000-0000-000001000000}" name="POSIZIONE"/>
    <tableColumn id="5" xr3:uid="{00000000-0010-0000-0000-000005000000}" name="PUNT_TOTALE"/>
    <tableColumn id="6" xr3:uid="{00000000-0010-0000-0000-000006000000}" name="PUNT_SANIT"/>
    <tableColumn id="7" xr3:uid="{00000000-0010-0000-0000-000007000000}" name="PUNT_SOCIALE"/>
    <tableColumn id="8" xr3:uid="{00000000-0010-0000-0000-000008000000}" name="INTENSITA"/>
    <tableColumn id="9" xr3:uid="{00000000-0010-0000-0000-000009000000}" name="DATA                               1 DOMANDA" dataDxfId="1"/>
    <tableColumn id="10" xr3:uid="{00000000-0010-0000-0000-00000A000000}" name="DATAUVG" dataDxfId="0"/>
    <tableColumn id="12" xr3:uid="{00000000-0010-0000-0000-00000C000000}" name="COD_IDENTIFICATIVO"/>
    <tableColumn id="17" xr3:uid="{00000000-0010-0000-0000-000011000000}" name="DISTRETTO"/>
    <tableColumn id="18" xr3:uid="{00000000-0010-0000-0000-000012000000}" name="ENTEGESTO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4"/>
  <sheetViews>
    <sheetView tabSelected="1" workbookViewId="0">
      <selection activeCell="G1" sqref="G1"/>
    </sheetView>
  </sheetViews>
  <sheetFormatPr defaultRowHeight="15" x14ac:dyDescent="0.25"/>
  <cols>
    <col min="1" max="1" width="13" customWidth="1"/>
    <col min="2" max="2" width="16" customWidth="1"/>
    <col min="3" max="3" width="14.28515625" customWidth="1"/>
    <col min="4" max="4" width="16.85546875" customWidth="1"/>
    <col min="5" max="5" width="15.42578125" customWidth="1"/>
    <col min="6" max="6" width="17.28515625" customWidth="1"/>
    <col min="7" max="7" width="14.140625" customWidth="1"/>
    <col min="8" max="8" width="19.5703125" customWidth="1"/>
    <col min="9" max="9" width="32.85546875" customWidth="1"/>
    <col min="10" max="10" width="41.7109375" customWidth="1"/>
  </cols>
  <sheetData>
    <row r="1" spans="1:10" ht="41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17</v>
      </c>
      <c r="G1" t="s">
        <v>5</v>
      </c>
      <c r="H1" t="s">
        <v>6</v>
      </c>
      <c r="I1" t="s">
        <v>7</v>
      </c>
      <c r="J1" t="s">
        <v>8</v>
      </c>
    </row>
    <row r="2" spans="1:10" x14ac:dyDescent="0.25">
      <c r="A2">
        <v>1</v>
      </c>
      <c r="B2">
        <v>24</v>
      </c>
      <c r="C2">
        <v>14</v>
      </c>
      <c r="D2">
        <v>10</v>
      </c>
      <c r="E2" s="3" t="s">
        <v>11</v>
      </c>
      <c r="F2" s="1">
        <f>DATEVALUE("13/04/2023")</f>
        <v>45029</v>
      </c>
      <c r="G2" s="1">
        <f>DATEVALUE("11/05/2026")</f>
        <v>46153</v>
      </c>
      <c r="H2">
        <v>234443</v>
      </c>
      <c r="I2" t="s">
        <v>10</v>
      </c>
      <c r="J2" t="s">
        <v>18</v>
      </c>
    </row>
    <row r="3" spans="1:10" x14ac:dyDescent="0.25">
      <c r="A3">
        <v>2</v>
      </c>
      <c r="B3">
        <v>24</v>
      </c>
      <c r="C3">
        <v>13</v>
      </c>
      <c r="D3">
        <v>11</v>
      </c>
      <c r="E3" s="3" t="s">
        <v>12</v>
      </c>
      <c r="F3" s="1">
        <f>DATEVALUE("21/05/2024")</f>
        <v>45433</v>
      </c>
      <c r="G3" s="1">
        <f>DATEVALUE("01/07/2024")</f>
        <v>45474</v>
      </c>
      <c r="H3">
        <v>372872</v>
      </c>
      <c r="I3" t="s">
        <v>10</v>
      </c>
      <c r="J3" t="s">
        <v>18</v>
      </c>
    </row>
    <row r="4" spans="1:10" x14ac:dyDescent="0.25">
      <c r="A4">
        <v>3</v>
      </c>
      <c r="B4">
        <v>24</v>
      </c>
      <c r="C4">
        <v>13</v>
      </c>
      <c r="D4">
        <v>11</v>
      </c>
      <c r="E4" s="3" t="s">
        <v>12</v>
      </c>
      <c r="F4" s="1">
        <f>DATEVALUE("21/05/2025")</f>
        <v>45798</v>
      </c>
      <c r="G4" s="1">
        <f>DATEVALUE("07/07/2025")</f>
        <v>45845</v>
      </c>
      <c r="H4">
        <v>722063</v>
      </c>
      <c r="I4" t="s">
        <v>10</v>
      </c>
      <c r="J4" t="s">
        <v>18</v>
      </c>
    </row>
    <row r="5" spans="1:10" x14ac:dyDescent="0.25">
      <c r="A5">
        <v>4</v>
      </c>
      <c r="B5">
        <v>24</v>
      </c>
      <c r="C5">
        <v>13</v>
      </c>
      <c r="D5">
        <v>11</v>
      </c>
      <c r="E5" s="3" t="s">
        <v>12</v>
      </c>
      <c r="F5" s="1">
        <f>DATEVALUE("16/01/2026")</f>
        <v>46038</v>
      </c>
      <c r="G5" s="1">
        <f>DATEVALUE("23/03/2026")</f>
        <v>46104</v>
      </c>
      <c r="H5">
        <v>873740</v>
      </c>
      <c r="I5" t="s">
        <v>10</v>
      </c>
      <c r="J5" t="s">
        <v>18</v>
      </c>
    </row>
    <row r="6" spans="1:10" x14ac:dyDescent="0.25">
      <c r="A6">
        <v>5</v>
      </c>
      <c r="B6">
        <v>24</v>
      </c>
      <c r="C6">
        <v>12</v>
      </c>
      <c r="D6">
        <v>12</v>
      </c>
      <c r="E6" s="3" t="s">
        <v>12</v>
      </c>
      <c r="F6" s="1">
        <f>DATEVALUE("14/08/2024")</f>
        <v>45518</v>
      </c>
      <c r="G6" s="1">
        <f>DATEVALUE("16/12/2024")</f>
        <v>45642</v>
      </c>
      <c r="H6">
        <v>428109</v>
      </c>
      <c r="I6" t="s">
        <v>10</v>
      </c>
      <c r="J6" t="s">
        <v>18</v>
      </c>
    </row>
    <row r="7" spans="1:10" x14ac:dyDescent="0.25">
      <c r="A7">
        <v>6</v>
      </c>
      <c r="B7">
        <v>24</v>
      </c>
      <c r="C7">
        <v>11</v>
      </c>
      <c r="D7">
        <v>13</v>
      </c>
      <c r="E7" s="3" t="s">
        <v>13</v>
      </c>
      <c r="F7" s="1">
        <f>DATEVALUE("05/03/2026")</f>
        <v>46086</v>
      </c>
      <c r="G7" s="1">
        <f>DATEVALUE("29/04/2026")</f>
        <v>46141</v>
      </c>
      <c r="H7">
        <v>890035</v>
      </c>
      <c r="I7" t="s">
        <v>10</v>
      </c>
      <c r="J7" t="s">
        <v>18</v>
      </c>
    </row>
    <row r="8" spans="1:10" x14ac:dyDescent="0.25">
      <c r="A8">
        <v>7</v>
      </c>
      <c r="B8">
        <v>23</v>
      </c>
      <c r="C8">
        <v>12</v>
      </c>
      <c r="D8">
        <v>11</v>
      </c>
      <c r="E8" s="3" t="s">
        <v>12</v>
      </c>
      <c r="F8" s="1">
        <f>DATEVALUE("12/03/2024")</f>
        <v>45363</v>
      </c>
      <c r="G8" s="1">
        <f>DATEVALUE("11/05/2026")</f>
        <v>46153</v>
      </c>
      <c r="H8">
        <v>716161</v>
      </c>
      <c r="I8" t="s">
        <v>10</v>
      </c>
      <c r="J8" t="s">
        <v>18</v>
      </c>
    </row>
    <row r="9" spans="1:10" x14ac:dyDescent="0.25">
      <c r="A9">
        <v>8</v>
      </c>
      <c r="B9">
        <v>22</v>
      </c>
      <c r="C9">
        <v>14</v>
      </c>
      <c r="D9">
        <v>8</v>
      </c>
      <c r="E9" s="3" t="s">
        <v>11</v>
      </c>
      <c r="F9" s="1">
        <f>DATEVALUE("01/03/2024")</f>
        <v>45352</v>
      </c>
      <c r="G9" s="1">
        <f>DATEVALUE("22/04/2024")</f>
        <v>45404</v>
      </c>
      <c r="H9">
        <v>740223</v>
      </c>
      <c r="I9" t="s">
        <v>10</v>
      </c>
      <c r="J9" t="s">
        <v>18</v>
      </c>
    </row>
    <row r="10" spans="1:10" x14ac:dyDescent="0.25">
      <c r="A10">
        <v>9</v>
      </c>
      <c r="B10">
        <v>22</v>
      </c>
      <c r="C10">
        <v>13</v>
      </c>
      <c r="D10">
        <v>9</v>
      </c>
      <c r="E10" s="3" t="s">
        <v>12</v>
      </c>
      <c r="F10" s="1">
        <f>DATEVALUE("06/07/2018")</f>
        <v>43287</v>
      </c>
      <c r="G10" s="1">
        <f>DATEVALUE("22/06/2026")</f>
        <v>46195</v>
      </c>
      <c r="H10">
        <v>378114</v>
      </c>
      <c r="I10" t="s">
        <v>10</v>
      </c>
      <c r="J10" t="s">
        <v>18</v>
      </c>
    </row>
    <row r="11" spans="1:10" x14ac:dyDescent="0.25">
      <c r="A11">
        <v>10</v>
      </c>
      <c r="B11">
        <v>22</v>
      </c>
      <c r="C11">
        <v>13</v>
      </c>
      <c r="D11">
        <v>9</v>
      </c>
      <c r="E11" s="3" t="s">
        <v>12</v>
      </c>
      <c r="F11" s="1">
        <f>DATEVALUE("23/05/2022")</f>
        <v>44704</v>
      </c>
      <c r="G11" s="1">
        <f>DATEVALUE("25/05/2026")</f>
        <v>46167</v>
      </c>
      <c r="H11">
        <v>621571</v>
      </c>
      <c r="I11" t="s">
        <v>10</v>
      </c>
      <c r="J11" t="s">
        <v>18</v>
      </c>
    </row>
    <row r="12" spans="1:10" x14ac:dyDescent="0.25">
      <c r="A12">
        <v>11</v>
      </c>
      <c r="B12">
        <v>22</v>
      </c>
      <c r="C12">
        <v>12</v>
      </c>
      <c r="D12">
        <v>10</v>
      </c>
      <c r="E12" s="3" t="s">
        <v>12</v>
      </c>
      <c r="F12" s="1">
        <f>DATEVALUE("29/01/2025")</f>
        <v>45686</v>
      </c>
      <c r="G12" s="1">
        <f>DATEVALUE("24/03/2025")</f>
        <v>45740</v>
      </c>
      <c r="H12">
        <v>489904</v>
      </c>
      <c r="I12" t="s">
        <v>10</v>
      </c>
      <c r="J12" t="s">
        <v>18</v>
      </c>
    </row>
    <row r="13" spans="1:10" x14ac:dyDescent="0.25">
      <c r="A13">
        <v>12</v>
      </c>
      <c r="B13">
        <v>22</v>
      </c>
      <c r="C13">
        <v>12</v>
      </c>
      <c r="D13">
        <v>10</v>
      </c>
      <c r="E13" s="3" t="s">
        <v>12</v>
      </c>
      <c r="F13" s="1">
        <f>DATEVALUE("20/03/2025")</f>
        <v>45736</v>
      </c>
      <c r="G13" s="1">
        <f>DATEVALUE("28/04/2025")</f>
        <v>45775</v>
      </c>
      <c r="H13">
        <v>828171</v>
      </c>
      <c r="I13" t="s">
        <v>10</v>
      </c>
      <c r="J13" t="s">
        <v>18</v>
      </c>
    </row>
    <row r="14" spans="1:10" x14ac:dyDescent="0.25">
      <c r="A14">
        <v>13</v>
      </c>
      <c r="B14">
        <v>22</v>
      </c>
      <c r="C14">
        <v>10</v>
      </c>
      <c r="D14">
        <v>12</v>
      </c>
      <c r="E14" s="3" t="s">
        <v>9</v>
      </c>
      <c r="F14" s="1">
        <f>DATEVALUE("01/08/2022")</f>
        <v>44774</v>
      </c>
      <c r="G14" s="1">
        <f>DATEVALUE("22/06/2026")</f>
        <v>46195</v>
      </c>
      <c r="H14">
        <v>614670</v>
      </c>
      <c r="I14" t="s">
        <v>10</v>
      </c>
      <c r="J14" t="s">
        <v>18</v>
      </c>
    </row>
    <row r="15" spans="1:10" x14ac:dyDescent="0.25">
      <c r="A15">
        <v>14</v>
      </c>
      <c r="B15">
        <v>22</v>
      </c>
      <c r="C15">
        <v>10</v>
      </c>
      <c r="D15">
        <v>12</v>
      </c>
      <c r="E15" s="3" t="s">
        <v>13</v>
      </c>
      <c r="F15" s="1">
        <f>DATEVALUE("09/12/2025")</f>
        <v>46000</v>
      </c>
      <c r="G15" s="1">
        <f>DATEVALUE("23/02/2026")</f>
        <v>46076</v>
      </c>
      <c r="H15">
        <v>407765</v>
      </c>
      <c r="I15" t="s">
        <v>10</v>
      </c>
      <c r="J15" t="s">
        <v>18</v>
      </c>
    </row>
    <row r="16" spans="1:10" x14ac:dyDescent="0.25">
      <c r="A16">
        <v>15</v>
      </c>
      <c r="B16">
        <v>22</v>
      </c>
      <c r="C16">
        <v>10</v>
      </c>
      <c r="D16">
        <v>12</v>
      </c>
      <c r="E16" s="3" t="s">
        <v>9</v>
      </c>
      <c r="F16" s="1">
        <f>DATEVALUE("03/03/2026")</f>
        <v>46084</v>
      </c>
      <c r="G16" s="1">
        <f>DATEVALUE("29/04/2026")</f>
        <v>46141</v>
      </c>
      <c r="H16">
        <v>889145</v>
      </c>
      <c r="I16" t="s">
        <v>10</v>
      </c>
      <c r="J16" t="s">
        <v>18</v>
      </c>
    </row>
    <row r="17" spans="1:10" x14ac:dyDescent="0.25">
      <c r="A17">
        <v>16</v>
      </c>
      <c r="B17">
        <v>21</v>
      </c>
      <c r="C17">
        <v>13</v>
      </c>
      <c r="D17">
        <v>8</v>
      </c>
      <c r="E17" s="3" t="s">
        <v>12</v>
      </c>
      <c r="F17" s="1">
        <f>DATEVALUE("27/02/2025")</f>
        <v>45715</v>
      </c>
      <c r="G17" s="1">
        <f>DATEVALUE("12/05/2025")</f>
        <v>45789</v>
      </c>
      <c r="H17">
        <v>811197</v>
      </c>
      <c r="I17" t="s">
        <v>10</v>
      </c>
      <c r="J17" t="s">
        <v>18</v>
      </c>
    </row>
    <row r="18" spans="1:10" x14ac:dyDescent="0.25">
      <c r="A18">
        <v>17</v>
      </c>
      <c r="B18">
        <v>21</v>
      </c>
      <c r="C18">
        <v>13</v>
      </c>
      <c r="D18">
        <v>8</v>
      </c>
      <c r="E18" s="3" t="s">
        <v>12</v>
      </c>
      <c r="F18" s="1">
        <f>DATEVALUE("29/05/2025")</f>
        <v>45806</v>
      </c>
      <c r="G18" s="1">
        <f>DATEVALUE("08/06/2026")</f>
        <v>46181</v>
      </c>
      <c r="H18">
        <v>714681</v>
      </c>
      <c r="I18" t="s">
        <v>10</v>
      </c>
      <c r="J18" t="s">
        <v>18</v>
      </c>
    </row>
    <row r="19" spans="1:10" x14ac:dyDescent="0.25">
      <c r="A19">
        <v>18</v>
      </c>
      <c r="B19">
        <v>21</v>
      </c>
      <c r="C19">
        <v>13</v>
      </c>
      <c r="D19">
        <v>8</v>
      </c>
      <c r="E19" s="3" t="s">
        <v>12</v>
      </c>
      <c r="F19" s="1">
        <f>DATEVALUE("05/06/2025")</f>
        <v>45813</v>
      </c>
      <c r="G19" s="1">
        <f>DATEVALUE("07/07/2025")</f>
        <v>45845</v>
      </c>
      <c r="H19">
        <v>838057</v>
      </c>
      <c r="I19" t="s">
        <v>10</v>
      </c>
      <c r="J19" t="s">
        <v>18</v>
      </c>
    </row>
    <row r="20" spans="1:10" x14ac:dyDescent="0.25">
      <c r="A20">
        <v>19</v>
      </c>
      <c r="B20">
        <v>21</v>
      </c>
      <c r="C20">
        <v>12</v>
      </c>
      <c r="D20">
        <v>9</v>
      </c>
      <c r="E20" s="3" t="s">
        <v>12</v>
      </c>
      <c r="F20" s="1">
        <f>DATEVALUE("17/06/2019")</f>
        <v>43633</v>
      </c>
      <c r="G20" s="1">
        <f>DATEVALUE("11/11/2024")</f>
        <v>45607</v>
      </c>
      <c r="H20">
        <v>421957</v>
      </c>
      <c r="I20" t="s">
        <v>10</v>
      </c>
      <c r="J20" t="s">
        <v>18</v>
      </c>
    </row>
    <row r="21" spans="1:10" x14ac:dyDescent="0.25">
      <c r="A21">
        <v>20</v>
      </c>
      <c r="B21">
        <v>21</v>
      </c>
      <c r="C21">
        <v>12</v>
      </c>
      <c r="D21">
        <v>9</v>
      </c>
      <c r="E21" s="3" t="s">
        <v>12</v>
      </c>
      <c r="F21" s="1">
        <f>DATEVALUE("20/02/2025")</f>
        <v>45708</v>
      </c>
      <c r="G21" s="1">
        <f>DATEVALUE("24/03/2025")</f>
        <v>45740</v>
      </c>
      <c r="H21">
        <v>391064</v>
      </c>
      <c r="I21" t="s">
        <v>10</v>
      </c>
      <c r="J21" t="s">
        <v>18</v>
      </c>
    </row>
    <row r="22" spans="1:10" x14ac:dyDescent="0.25">
      <c r="A22">
        <v>21</v>
      </c>
      <c r="B22">
        <v>21</v>
      </c>
      <c r="C22">
        <v>11</v>
      </c>
      <c r="D22">
        <v>10</v>
      </c>
      <c r="E22" s="3" t="s">
        <v>13</v>
      </c>
      <c r="F22" s="1">
        <f>DATEVALUE("20/06/2022")</f>
        <v>44732</v>
      </c>
      <c r="G22" s="1">
        <f>DATEVALUE("01/07/2024")</f>
        <v>45474</v>
      </c>
      <c r="H22">
        <v>634837</v>
      </c>
      <c r="I22" t="s">
        <v>10</v>
      </c>
      <c r="J22" t="s">
        <v>18</v>
      </c>
    </row>
    <row r="23" spans="1:10" x14ac:dyDescent="0.25">
      <c r="A23">
        <v>22</v>
      </c>
      <c r="B23">
        <v>21</v>
      </c>
      <c r="C23">
        <v>11</v>
      </c>
      <c r="D23">
        <v>10</v>
      </c>
      <c r="E23" s="3" t="s">
        <v>13</v>
      </c>
      <c r="F23" s="1">
        <f>DATEVALUE("06/06/2023")</f>
        <v>45083</v>
      </c>
      <c r="G23" s="1">
        <f>DATEVALUE("03/07/2023")</f>
        <v>45110</v>
      </c>
      <c r="H23">
        <v>611659</v>
      </c>
      <c r="I23" t="s">
        <v>10</v>
      </c>
      <c r="J23" t="s">
        <v>18</v>
      </c>
    </row>
    <row r="24" spans="1:10" x14ac:dyDescent="0.25">
      <c r="A24">
        <v>23</v>
      </c>
      <c r="B24">
        <v>21</v>
      </c>
      <c r="C24">
        <v>11</v>
      </c>
      <c r="D24">
        <v>10</v>
      </c>
      <c r="E24" s="3" t="s">
        <v>13</v>
      </c>
      <c r="F24" s="1">
        <f>DATEVALUE("06/09/2023")</f>
        <v>45175</v>
      </c>
      <c r="G24" s="1">
        <f>DATEVALUE("09/10/2023")</f>
        <v>45208</v>
      </c>
      <c r="H24">
        <v>704316</v>
      </c>
      <c r="I24" t="s">
        <v>10</v>
      </c>
      <c r="J24" t="s">
        <v>18</v>
      </c>
    </row>
    <row r="25" spans="1:10" x14ac:dyDescent="0.25">
      <c r="A25">
        <v>24</v>
      </c>
      <c r="B25">
        <v>21</v>
      </c>
      <c r="C25">
        <v>11</v>
      </c>
      <c r="D25">
        <v>10</v>
      </c>
      <c r="E25" s="3" t="s">
        <v>13</v>
      </c>
      <c r="F25" s="1">
        <f>DATEVALUE("14/12/2023")</f>
        <v>45274</v>
      </c>
      <c r="G25" s="1">
        <f>DATEVALUE("09/12/2024")</f>
        <v>45635</v>
      </c>
      <c r="H25">
        <v>731636</v>
      </c>
      <c r="I25" t="s">
        <v>10</v>
      </c>
      <c r="J25" t="s">
        <v>18</v>
      </c>
    </row>
    <row r="26" spans="1:10" x14ac:dyDescent="0.25">
      <c r="A26">
        <v>25</v>
      </c>
      <c r="B26">
        <v>21</v>
      </c>
      <c r="C26">
        <v>11</v>
      </c>
      <c r="D26">
        <v>10</v>
      </c>
      <c r="E26" s="3" t="s">
        <v>13</v>
      </c>
      <c r="F26" s="1">
        <f>DATEVALUE("27/09/2024")</f>
        <v>45562</v>
      </c>
      <c r="G26" s="1">
        <f>DATEVALUE("14/10/2024")</f>
        <v>45579</v>
      </c>
      <c r="H26">
        <v>770542</v>
      </c>
      <c r="I26" t="s">
        <v>10</v>
      </c>
      <c r="J26" t="s">
        <v>18</v>
      </c>
    </row>
    <row r="27" spans="1:10" x14ac:dyDescent="0.25">
      <c r="A27">
        <v>26</v>
      </c>
      <c r="B27">
        <v>21</v>
      </c>
      <c r="C27">
        <v>10</v>
      </c>
      <c r="D27">
        <v>11</v>
      </c>
      <c r="E27" s="3" t="s">
        <v>9</v>
      </c>
      <c r="F27" s="1">
        <f>DATEVALUE("04/01/2024")</f>
        <v>45295</v>
      </c>
      <c r="G27" s="1">
        <f>DATEVALUE("04/03/2024")</f>
        <v>45355</v>
      </c>
      <c r="H27">
        <v>734623</v>
      </c>
      <c r="I27" t="s">
        <v>10</v>
      </c>
      <c r="J27" t="s">
        <v>18</v>
      </c>
    </row>
    <row r="28" spans="1:10" x14ac:dyDescent="0.25">
      <c r="A28">
        <v>27</v>
      </c>
      <c r="B28">
        <v>21</v>
      </c>
      <c r="C28">
        <v>9</v>
      </c>
      <c r="D28">
        <v>12</v>
      </c>
      <c r="E28" s="3" t="s">
        <v>9</v>
      </c>
      <c r="F28" s="1">
        <f>DATEVALUE("19/04/2023")</f>
        <v>45035</v>
      </c>
      <c r="G28" s="1">
        <f>DATEVALUE("13/02/2025")</f>
        <v>45701</v>
      </c>
      <c r="H28">
        <v>634513</v>
      </c>
      <c r="I28" t="s">
        <v>10</v>
      </c>
      <c r="J28" t="s">
        <v>18</v>
      </c>
    </row>
    <row r="29" spans="1:10" x14ac:dyDescent="0.25">
      <c r="A29">
        <v>28</v>
      </c>
      <c r="B29">
        <v>21</v>
      </c>
      <c r="C29">
        <v>9</v>
      </c>
      <c r="D29">
        <v>12</v>
      </c>
      <c r="E29" s="3" t="s">
        <v>9</v>
      </c>
      <c r="F29" s="1">
        <f>DATEVALUE("27/05/2024")</f>
        <v>45439</v>
      </c>
      <c r="G29" s="1">
        <f>DATEVALUE("01/07/2024")</f>
        <v>45474</v>
      </c>
      <c r="H29">
        <v>667315</v>
      </c>
      <c r="I29" t="s">
        <v>10</v>
      </c>
      <c r="J29" t="s">
        <v>18</v>
      </c>
    </row>
    <row r="30" spans="1:10" x14ac:dyDescent="0.25">
      <c r="A30">
        <v>29</v>
      </c>
      <c r="B30">
        <v>21</v>
      </c>
      <c r="C30">
        <v>9</v>
      </c>
      <c r="D30">
        <v>12</v>
      </c>
      <c r="E30" s="3" t="s">
        <v>9</v>
      </c>
      <c r="F30" s="1">
        <f>DATEVALUE("14/05/2026")</f>
        <v>46156</v>
      </c>
      <c r="G30" s="1">
        <f>DATEVALUE("08/06/2026")</f>
        <v>46181</v>
      </c>
      <c r="H30">
        <v>882125</v>
      </c>
      <c r="I30" t="s">
        <v>10</v>
      </c>
      <c r="J30" t="s">
        <v>18</v>
      </c>
    </row>
    <row r="31" spans="1:10" x14ac:dyDescent="0.25">
      <c r="A31">
        <v>30</v>
      </c>
      <c r="B31">
        <v>20</v>
      </c>
      <c r="C31">
        <v>14</v>
      </c>
      <c r="D31">
        <v>6</v>
      </c>
      <c r="E31" s="3" t="s">
        <v>11</v>
      </c>
      <c r="F31" s="1">
        <f>DATEVALUE("24/04/2025")</f>
        <v>45771</v>
      </c>
      <c r="G31" s="1">
        <f>DATEVALUE("08/09/2025")</f>
        <v>45908</v>
      </c>
      <c r="H31">
        <v>661433</v>
      </c>
      <c r="I31" t="s">
        <v>10</v>
      </c>
      <c r="J31" t="s">
        <v>18</v>
      </c>
    </row>
    <row r="32" spans="1:10" x14ac:dyDescent="0.25">
      <c r="A32">
        <v>31</v>
      </c>
      <c r="B32">
        <v>20</v>
      </c>
      <c r="C32">
        <v>14</v>
      </c>
      <c r="D32">
        <v>6</v>
      </c>
      <c r="E32" s="3" t="s">
        <v>11</v>
      </c>
      <c r="F32" s="1">
        <f>DATEVALUE("14/08/2025")</f>
        <v>45883</v>
      </c>
      <c r="G32" s="1">
        <f>DATEVALUE("20/10/2025")</f>
        <v>45950</v>
      </c>
      <c r="H32">
        <v>844810</v>
      </c>
      <c r="I32" t="s">
        <v>10</v>
      </c>
      <c r="J32" t="s">
        <v>18</v>
      </c>
    </row>
    <row r="33" spans="1:10" x14ac:dyDescent="0.25">
      <c r="A33">
        <v>32</v>
      </c>
      <c r="B33">
        <v>20</v>
      </c>
      <c r="C33">
        <v>13</v>
      </c>
      <c r="D33">
        <v>7</v>
      </c>
      <c r="E33" s="3" t="s">
        <v>12</v>
      </c>
      <c r="F33" s="1">
        <f>DATEVALUE("18/12/2025")</f>
        <v>46009</v>
      </c>
      <c r="G33" s="1">
        <f>DATEVALUE("09/03/2026")</f>
        <v>46090</v>
      </c>
      <c r="H33">
        <v>824365</v>
      </c>
      <c r="I33" t="s">
        <v>10</v>
      </c>
      <c r="J33" t="s">
        <v>18</v>
      </c>
    </row>
    <row r="34" spans="1:10" x14ac:dyDescent="0.25">
      <c r="A34">
        <v>33</v>
      </c>
      <c r="B34">
        <v>20</v>
      </c>
      <c r="C34">
        <v>12</v>
      </c>
      <c r="D34">
        <v>8</v>
      </c>
      <c r="E34" s="3" t="s">
        <v>12</v>
      </c>
      <c r="F34" s="1">
        <f>DATEVALUE("07/11/2023")</f>
        <v>45237</v>
      </c>
      <c r="G34" s="1">
        <f>DATEVALUE("07/12/2023")</f>
        <v>45267</v>
      </c>
      <c r="H34">
        <v>717584</v>
      </c>
      <c r="I34" t="s">
        <v>10</v>
      </c>
      <c r="J34" t="s">
        <v>18</v>
      </c>
    </row>
    <row r="35" spans="1:10" x14ac:dyDescent="0.25">
      <c r="A35">
        <v>34</v>
      </c>
      <c r="B35">
        <v>20</v>
      </c>
      <c r="C35">
        <v>12</v>
      </c>
      <c r="D35">
        <v>8</v>
      </c>
      <c r="E35" s="3" t="s">
        <v>12</v>
      </c>
      <c r="F35" s="1">
        <f>DATEVALUE("24/12/2024")</f>
        <v>45650</v>
      </c>
      <c r="G35" s="1">
        <f>DATEVALUE("10/02/2025")</f>
        <v>45698</v>
      </c>
      <c r="H35">
        <v>748672</v>
      </c>
      <c r="I35" t="s">
        <v>10</v>
      </c>
      <c r="J35" t="s">
        <v>18</v>
      </c>
    </row>
    <row r="36" spans="1:10" x14ac:dyDescent="0.25">
      <c r="A36">
        <v>35</v>
      </c>
      <c r="B36">
        <v>20</v>
      </c>
      <c r="C36">
        <v>12</v>
      </c>
      <c r="D36">
        <v>8</v>
      </c>
      <c r="E36" s="3" t="s">
        <v>12</v>
      </c>
      <c r="F36" s="1">
        <f>DATEVALUE("17/07/2025")</f>
        <v>45855</v>
      </c>
      <c r="G36" s="1">
        <f>DATEVALUE("08/09/2025")</f>
        <v>45908</v>
      </c>
      <c r="H36">
        <v>672626</v>
      </c>
      <c r="I36" t="s">
        <v>10</v>
      </c>
      <c r="J36" t="s">
        <v>18</v>
      </c>
    </row>
    <row r="37" spans="1:10" x14ac:dyDescent="0.25">
      <c r="A37">
        <v>36</v>
      </c>
      <c r="B37">
        <v>20</v>
      </c>
      <c r="C37">
        <v>12</v>
      </c>
      <c r="D37">
        <v>8</v>
      </c>
      <c r="E37" s="3" t="s">
        <v>12</v>
      </c>
      <c r="F37" s="1">
        <f>DATEVALUE("02/04/2026")</f>
        <v>46114</v>
      </c>
      <c r="G37" s="1">
        <f>DATEVALUE("22/06/2026")</f>
        <v>46195</v>
      </c>
      <c r="H37">
        <v>468456</v>
      </c>
      <c r="I37" t="s">
        <v>10</v>
      </c>
      <c r="J37" t="s">
        <v>18</v>
      </c>
    </row>
    <row r="38" spans="1:10" x14ac:dyDescent="0.25">
      <c r="A38">
        <v>37</v>
      </c>
      <c r="B38">
        <v>20</v>
      </c>
      <c r="C38">
        <v>10</v>
      </c>
      <c r="D38">
        <v>10</v>
      </c>
      <c r="E38" s="3" t="s">
        <v>9</v>
      </c>
      <c r="F38" s="1">
        <f>DATEVALUE("28/01/2025")</f>
        <v>45685</v>
      </c>
      <c r="G38" s="1">
        <f>DATEVALUE("24/02/2025")</f>
        <v>45712</v>
      </c>
      <c r="H38">
        <v>804606</v>
      </c>
      <c r="I38" t="s">
        <v>10</v>
      </c>
      <c r="J38" t="s">
        <v>18</v>
      </c>
    </row>
    <row r="39" spans="1:10" x14ac:dyDescent="0.25">
      <c r="A39">
        <v>38</v>
      </c>
      <c r="B39">
        <v>20</v>
      </c>
      <c r="C39">
        <v>10</v>
      </c>
      <c r="D39">
        <v>10</v>
      </c>
      <c r="E39" s="3" t="s">
        <v>9</v>
      </c>
      <c r="F39" s="1">
        <f>DATEVALUE("03/04/2025")</f>
        <v>45750</v>
      </c>
      <c r="G39" s="1">
        <f>DATEVALUE("26/01/2026")</f>
        <v>46048</v>
      </c>
      <c r="H39">
        <v>828488</v>
      </c>
      <c r="I39" t="s">
        <v>10</v>
      </c>
      <c r="J39" t="s">
        <v>18</v>
      </c>
    </row>
    <row r="40" spans="1:10" x14ac:dyDescent="0.25">
      <c r="A40">
        <v>39</v>
      </c>
      <c r="B40">
        <v>20</v>
      </c>
      <c r="C40">
        <v>10</v>
      </c>
      <c r="D40">
        <v>10</v>
      </c>
      <c r="E40" s="3" t="s">
        <v>9</v>
      </c>
      <c r="F40" s="1">
        <f>DATEVALUE("22/05/2025")</f>
        <v>45799</v>
      </c>
      <c r="G40" s="1">
        <f>DATEVALUE("07/07/2025")</f>
        <v>45845</v>
      </c>
      <c r="H40">
        <v>744981</v>
      </c>
      <c r="I40" t="s">
        <v>10</v>
      </c>
      <c r="J40" t="s">
        <v>18</v>
      </c>
    </row>
    <row r="41" spans="1:10" x14ac:dyDescent="0.25">
      <c r="A41">
        <v>40</v>
      </c>
      <c r="B41">
        <v>20</v>
      </c>
      <c r="C41">
        <v>10</v>
      </c>
      <c r="D41">
        <v>10</v>
      </c>
      <c r="E41" s="3" t="s">
        <v>9</v>
      </c>
      <c r="F41" s="1">
        <f>DATEVALUE("10/10/2025")</f>
        <v>45940</v>
      </c>
      <c r="G41" s="1">
        <f>DATEVALUE("01/12/2025")</f>
        <v>45992</v>
      </c>
      <c r="H41">
        <v>855519</v>
      </c>
      <c r="I41" t="s">
        <v>10</v>
      </c>
      <c r="J41" t="s">
        <v>18</v>
      </c>
    </row>
    <row r="42" spans="1:10" x14ac:dyDescent="0.25">
      <c r="A42">
        <v>41</v>
      </c>
      <c r="B42">
        <v>20</v>
      </c>
      <c r="C42">
        <v>10</v>
      </c>
      <c r="D42">
        <v>10</v>
      </c>
      <c r="E42" s="3" t="s">
        <v>9</v>
      </c>
      <c r="F42" s="1">
        <f>DATEVALUE("13/10/2025")</f>
        <v>45943</v>
      </c>
      <c r="G42" s="1">
        <f>DATEVALUE("01/12/2025")</f>
        <v>45992</v>
      </c>
      <c r="H42">
        <v>856688</v>
      </c>
      <c r="I42" t="s">
        <v>10</v>
      </c>
      <c r="J42" t="s">
        <v>18</v>
      </c>
    </row>
    <row r="43" spans="1:10" x14ac:dyDescent="0.25">
      <c r="A43">
        <v>42</v>
      </c>
      <c r="B43">
        <v>20</v>
      </c>
      <c r="C43">
        <v>10</v>
      </c>
      <c r="D43">
        <v>10</v>
      </c>
      <c r="E43" s="3" t="s">
        <v>9</v>
      </c>
      <c r="F43" s="1">
        <f>DATEVALUE("30/04/2026")</f>
        <v>46142</v>
      </c>
      <c r="G43" s="1">
        <f>DATEVALUE("22/06/2026")</f>
        <v>46195</v>
      </c>
      <c r="H43">
        <v>897219</v>
      </c>
      <c r="I43" t="s">
        <v>10</v>
      </c>
      <c r="J43" t="s">
        <v>18</v>
      </c>
    </row>
    <row r="44" spans="1:10" x14ac:dyDescent="0.25">
      <c r="A44">
        <v>43</v>
      </c>
      <c r="B44">
        <v>20</v>
      </c>
      <c r="C44">
        <v>9</v>
      </c>
      <c r="D44">
        <v>11</v>
      </c>
      <c r="E44" s="3" t="s">
        <v>9</v>
      </c>
      <c r="F44" s="1">
        <f>DATEVALUE("29/04/2025")</f>
        <v>45776</v>
      </c>
      <c r="G44" s="1">
        <f>DATEVALUE("23/06/2025")</f>
        <v>45831</v>
      </c>
      <c r="H44">
        <v>835267</v>
      </c>
      <c r="I44" t="s">
        <v>10</v>
      </c>
      <c r="J44" t="s">
        <v>18</v>
      </c>
    </row>
    <row r="45" spans="1:10" x14ac:dyDescent="0.25">
      <c r="A45">
        <v>44</v>
      </c>
      <c r="B45">
        <v>20</v>
      </c>
      <c r="C45">
        <v>9</v>
      </c>
      <c r="D45">
        <v>11</v>
      </c>
      <c r="E45" s="3" t="s">
        <v>9</v>
      </c>
      <c r="F45" s="1">
        <f>DATEVALUE("03/04/2026")</f>
        <v>46115</v>
      </c>
      <c r="G45" s="1">
        <f>DATEVALUE("22/06/2026")</f>
        <v>46195</v>
      </c>
      <c r="H45">
        <v>645667</v>
      </c>
      <c r="I45" t="s">
        <v>10</v>
      </c>
      <c r="J45" t="s">
        <v>18</v>
      </c>
    </row>
    <row r="46" spans="1:10" x14ac:dyDescent="0.25">
      <c r="A46">
        <v>45</v>
      </c>
      <c r="B46">
        <v>19</v>
      </c>
      <c r="C46">
        <v>13</v>
      </c>
      <c r="D46">
        <v>6</v>
      </c>
      <c r="E46" s="3" t="s">
        <v>12</v>
      </c>
      <c r="F46" s="1">
        <f>DATEVALUE("16/02/2024")</f>
        <v>45338</v>
      </c>
      <c r="G46" s="1">
        <f>DATEVALUE("18/03/2024")</f>
        <v>45369</v>
      </c>
      <c r="H46">
        <v>732890</v>
      </c>
      <c r="I46" t="s">
        <v>10</v>
      </c>
      <c r="J46" t="s">
        <v>18</v>
      </c>
    </row>
    <row r="47" spans="1:10" x14ac:dyDescent="0.25">
      <c r="A47">
        <v>46</v>
      </c>
      <c r="B47">
        <v>19</v>
      </c>
      <c r="C47">
        <v>13</v>
      </c>
      <c r="D47">
        <v>6</v>
      </c>
      <c r="E47" s="3" t="s">
        <v>12</v>
      </c>
      <c r="F47" s="1">
        <f>DATEVALUE("14/06/2024")</f>
        <v>45457</v>
      </c>
      <c r="G47" s="1">
        <f>DATEVALUE("19/08/2024")</f>
        <v>45523</v>
      </c>
      <c r="H47">
        <v>737536</v>
      </c>
      <c r="I47" t="s">
        <v>10</v>
      </c>
      <c r="J47" t="s">
        <v>18</v>
      </c>
    </row>
    <row r="48" spans="1:10" x14ac:dyDescent="0.25">
      <c r="A48">
        <v>47</v>
      </c>
      <c r="B48">
        <v>19</v>
      </c>
      <c r="C48">
        <v>12</v>
      </c>
      <c r="D48">
        <v>7</v>
      </c>
      <c r="E48" s="3" t="s">
        <v>12</v>
      </c>
      <c r="F48" s="1">
        <f>DATEVALUE("09/08/2022")</f>
        <v>44782</v>
      </c>
      <c r="G48" s="1">
        <f>DATEVALUE("06/03/2023")</f>
        <v>44991</v>
      </c>
      <c r="H48">
        <v>638327</v>
      </c>
      <c r="I48" t="s">
        <v>10</v>
      </c>
      <c r="J48" t="s">
        <v>18</v>
      </c>
    </row>
    <row r="49" spans="1:10" x14ac:dyDescent="0.25">
      <c r="A49">
        <v>48</v>
      </c>
      <c r="B49">
        <v>19</v>
      </c>
      <c r="C49">
        <v>12</v>
      </c>
      <c r="D49">
        <v>7</v>
      </c>
      <c r="E49" s="3" t="s">
        <v>12</v>
      </c>
      <c r="F49" s="1">
        <f>DATEVALUE("10/10/2024")</f>
        <v>45575</v>
      </c>
      <c r="G49" s="1">
        <f>DATEVALUE("25/11/2024")</f>
        <v>45621</v>
      </c>
      <c r="H49">
        <v>737191</v>
      </c>
      <c r="I49" t="s">
        <v>10</v>
      </c>
      <c r="J49" t="s">
        <v>18</v>
      </c>
    </row>
    <row r="50" spans="1:10" x14ac:dyDescent="0.25">
      <c r="A50">
        <v>49</v>
      </c>
      <c r="B50">
        <v>19</v>
      </c>
      <c r="C50">
        <v>12</v>
      </c>
      <c r="D50">
        <v>7</v>
      </c>
      <c r="E50" s="3" t="s">
        <v>12</v>
      </c>
      <c r="F50" s="1">
        <f>DATEVALUE("05/11/2025")</f>
        <v>45966</v>
      </c>
      <c r="G50" s="1">
        <f>DATEVALUE("15/12/2025")</f>
        <v>46006</v>
      </c>
      <c r="H50">
        <v>509860</v>
      </c>
      <c r="I50" t="s">
        <v>10</v>
      </c>
      <c r="J50" t="s">
        <v>18</v>
      </c>
    </row>
    <row r="51" spans="1:10" x14ac:dyDescent="0.25">
      <c r="A51">
        <v>50</v>
      </c>
      <c r="B51">
        <v>19</v>
      </c>
      <c r="C51">
        <v>12</v>
      </c>
      <c r="D51">
        <v>7</v>
      </c>
      <c r="E51" s="3" t="s">
        <v>12</v>
      </c>
      <c r="F51" s="1">
        <f>DATEVALUE("03/12/2025")</f>
        <v>45994</v>
      </c>
      <c r="G51" s="1">
        <f>DATEVALUE("11/05/2026")</f>
        <v>46153</v>
      </c>
      <c r="H51">
        <v>665601</v>
      </c>
      <c r="I51" t="s">
        <v>10</v>
      </c>
      <c r="J51" t="s">
        <v>18</v>
      </c>
    </row>
    <row r="52" spans="1:10" x14ac:dyDescent="0.25">
      <c r="A52">
        <v>51</v>
      </c>
      <c r="B52">
        <v>19</v>
      </c>
      <c r="C52">
        <v>12</v>
      </c>
      <c r="D52">
        <v>7</v>
      </c>
      <c r="E52" s="3" t="s">
        <v>12</v>
      </c>
      <c r="F52" s="1">
        <f>DATEVALUE("30/04/2026")</f>
        <v>46142</v>
      </c>
      <c r="G52" s="1">
        <f>DATEVALUE("22/06/2026")</f>
        <v>46195</v>
      </c>
      <c r="H52">
        <v>896140</v>
      </c>
      <c r="I52" t="s">
        <v>10</v>
      </c>
      <c r="J52" t="s">
        <v>18</v>
      </c>
    </row>
    <row r="53" spans="1:10" x14ac:dyDescent="0.25">
      <c r="A53">
        <v>52</v>
      </c>
      <c r="B53">
        <v>19</v>
      </c>
      <c r="C53">
        <v>11</v>
      </c>
      <c r="D53">
        <v>8</v>
      </c>
      <c r="E53" s="3" t="s">
        <v>13</v>
      </c>
      <c r="F53" s="1">
        <f>DATEVALUE("10/11/2023")</f>
        <v>45240</v>
      </c>
      <c r="G53" s="1">
        <f>DATEVALUE("22/01/2024")</f>
        <v>45313</v>
      </c>
      <c r="H53">
        <v>730461</v>
      </c>
      <c r="I53" t="s">
        <v>10</v>
      </c>
      <c r="J53" t="s">
        <v>18</v>
      </c>
    </row>
    <row r="54" spans="1:10" x14ac:dyDescent="0.25">
      <c r="A54">
        <v>53</v>
      </c>
      <c r="B54">
        <v>19</v>
      </c>
      <c r="C54">
        <v>11</v>
      </c>
      <c r="D54">
        <v>8</v>
      </c>
      <c r="E54" s="3" t="s">
        <v>13</v>
      </c>
      <c r="F54" s="1">
        <f>DATEVALUE("24/12/2024")</f>
        <v>45650</v>
      </c>
      <c r="G54" s="1">
        <f>DATEVALUE("10/02/2025")</f>
        <v>45698</v>
      </c>
      <c r="H54">
        <v>680978</v>
      </c>
      <c r="I54" t="s">
        <v>10</v>
      </c>
      <c r="J54" t="s">
        <v>18</v>
      </c>
    </row>
    <row r="55" spans="1:10" x14ac:dyDescent="0.25">
      <c r="A55">
        <v>54</v>
      </c>
      <c r="B55">
        <v>19</v>
      </c>
      <c r="C55">
        <v>11</v>
      </c>
      <c r="D55">
        <v>8</v>
      </c>
      <c r="E55" s="3" t="s">
        <v>13</v>
      </c>
      <c r="F55" s="1">
        <f>DATEVALUE("21/01/2025")</f>
        <v>45678</v>
      </c>
      <c r="G55" s="1">
        <f>DATEVALUE("24/02/2025")</f>
        <v>45712</v>
      </c>
      <c r="H55">
        <v>691273</v>
      </c>
      <c r="I55" t="s">
        <v>10</v>
      </c>
      <c r="J55" t="s">
        <v>18</v>
      </c>
    </row>
    <row r="56" spans="1:10" x14ac:dyDescent="0.25">
      <c r="A56">
        <v>55</v>
      </c>
      <c r="B56">
        <v>19</v>
      </c>
      <c r="C56">
        <v>11</v>
      </c>
      <c r="D56">
        <v>8</v>
      </c>
      <c r="E56" s="3" t="s">
        <v>13</v>
      </c>
      <c r="F56" s="1">
        <f>DATEVALUE("10/04/2026")</f>
        <v>46122</v>
      </c>
      <c r="G56" s="1">
        <f>DATEVALUE("22/06/2026")</f>
        <v>46195</v>
      </c>
      <c r="H56">
        <v>874038</v>
      </c>
      <c r="I56" t="s">
        <v>10</v>
      </c>
      <c r="J56" t="s">
        <v>18</v>
      </c>
    </row>
    <row r="57" spans="1:10" x14ac:dyDescent="0.25">
      <c r="A57">
        <v>56</v>
      </c>
      <c r="B57">
        <v>19</v>
      </c>
      <c r="C57">
        <v>11</v>
      </c>
      <c r="D57">
        <v>8</v>
      </c>
      <c r="E57" s="3" t="s">
        <v>13</v>
      </c>
      <c r="F57" s="1">
        <f>DATEVALUE("29/04/2026")</f>
        <v>46141</v>
      </c>
      <c r="G57" s="1">
        <f>DATEVALUE("22/06/2026")</f>
        <v>46195</v>
      </c>
      <c r="H57">
        <v>626337</v>
      </c>
      <c r="I57" t="s">
        <v>10</v>
      </c>
      <c r="J57" t="s">
        <v>18</v>
      </c>
    </row>
    <row r="58" spans="1:10" x14ac:dyDescent="0.25">
      <c r="A58">
        <v>57</v>
      </c>
      <c r="B58">
        <v>19</v>
      </c>
      <c r="C58">
        <v>10</v>
      </c>
      <c r="D58">
        <v>9</v>
      </c>
      <c r="E58" s="3" t="s">
        <v>9</v>
      </c>
      <c r="F58" s="1">
        <f>DATEVALUE("14/12/2023")</f>
        <v>45274</v>
      </c>
      <c r="G58" s="1">
        <f>DATEVALUE("18/03/2024")</f>
        <v>45369</v>
      </c>
      <c r="H58">
        <v>739447</v>
      </c>
      <c r="I58" t="s">
        <v>10</v>
      </c>
      <c r="J58" t="s">
        <v>18</v>
      </c>
    </row>
    <row r="59" spans="1:10" x14ac:dyDescent="0.25">
      <c r="A59">
        <v>58</v>
      </c>
      <c r="B59">
        <v>19</v>
      </c>
      <c r="C59">
        <v>10</v>
      </c>
      <c r="D59">
        <v>9</v>
      </c>
      <c r="E59" s="3" t="s">
        <v>9</v>
      </c>
      <c r="F59" s="1">
        <f>DATEVALUE("12/01/2024")</f>
        <v>45303</v>
      </c>
      <c r="G59" s="1">
        <f>DATEVALUE("19/02/2024")</f>
        <v>45341</v>
      </c>
      <c r="H59">
        <v>709434</v>
      </c>
      <c r="I59" t="s">
        <v>10</v>
      </c>
      <c r="J59" t="s">
        <v>18</v>
      </c>
    </row>
    <row r="60" spans="1:10" x14ac:dyDescent="0.25">
      <c r="A60">
        <v>59</v>
      </c>
      <c r="B60">
        <v>19</v>
      </c>
      <c r="C60">
        <v>10</v>
      </c>
      <c r="D60">
        <v>9</v>
      </c>
      <c r="E60" s="3" t="s">
        <v>9</v>
      </c>
      <c r="F60" s="1">
        <f>DATEVALUE("11/07/2024")</f>
        <v>45484</v>
      </c>
      <c r="G60" s="1">
        <f>DATEVALUE("22/06/2026")</f>
        <v>46195</v>
      </c>
      <c r="H60">
        <v>757925</v>
      </c>
      <c r="I60" t="s">
        <v>10</v>
      </c>
      <c r="J60" t="s">
        <v>18</v>
      </c>
    </row>
    <row r="61" spans="1:10" x14ac:dyDescent="0.25">
      <c r="A61">
        <v>60</v>
      </c>
      <c r="B61">
        <v>19</v>
      </c>
      <c r="C61">
        <v>10</v>
      </c>
      <c r="D61">
        <v>9</v>
      </c>
      <c r="E61" s="3" t="s">
        <v>9</v>
      </c>
      <c r="F61" s="1">
        <f>DATEVALUE("09/08/2024")</f>
        <v>45513</v>
      </c>
      <c r="G61" s="1">
        <f>DATEVALUE("16/09/2024")</f>
        <v>45551</v>
      </c>
      <c r="H61">
        <v>759071</v>
      </c>
      <c r="I61" t="s">
        <v>10</v>
      </c>
      <c r="J61" t="s">
        <v>18</v>
      </c>
    </row>
    <row r="62" spans="1:10" x14ac:dyDescent="0.25">
      <c r="A62">
        <v>61</v>
      </c>
      <c r="B62">
        <v>19</v>
      </c>
      <c r="C62">
        <v>10</v>
      </c>
      <c r="D62">
        <v>9</v>
      </c>
      <c r="E62" s="3" t="s">
        <v>9</v>
      </c>
      <c r="F62" s="1">
        <f>DATEVALUE("12/08/2024")</f>
        <v>45516</v>
      </c>
      <c r="G62" s="1">
        <f>DATEVALUE("25/05/2026")</f>
        <v>46167</v>
      </c>
      <c r="H62">
        <v>777066</v>
      </c>
      <c r="I62" t="s">
        <v>10</v>
      </c>
      <c r="J62" t="s">
        <v>18</v>
      </c>
    </row>
    <row r="63" spans="1:10" x14ac:dyDescent="0.25">
      <c r="A63">
        <v>62</v>
      </c>
      <c r="B63">
        <v>19</v>
      </c>
      <c r="C63">
        <v>10</v>
      </c>
      <c r="D63">
        <v>9</v>
      </c>
      <c r="E63" s="3" t="s">
        <v>9</v>
      </c>
      <c r="F63" s="1">
        <f>DATEVALUE("10/04/2025")</f>
        <v>45757</v>
      </c>
      <c r="G63" s="1">
        <f>DATEVALUE("26/05/2025")</f>
        <v>45803</v>
      </c>
      <c r="H63">
        <v>690963</v>
      </c>
      <c r="I63" t="s">
        <v>10</v>
      </c>
      <c r="J63" t="s">
        <v>18</v>
      </c>
    </row>
    <row r="64" spans="1:10" x14ac:dyDescent="0.25">
      <c r="A64">
        <v>63</v>
      </c>
      <c r="B64">
        <v>19</v>
      </c>
      <c r="C64">
        <v>10</v>
      </c>
      <c r="D64">
        <v>9</v>
      </c>
      <c r="E64" s="3" t="s">
        <v>9</v>
      </c>
      <c r="F64" s="1">
        <f>DATEVALUE("26/11/2025")</f>
        <v>45987</v>
      </c>
      <c r="G64" s="1">
        <f>DATEVALUE("23/02/2026")</f>
        <v>46076</v>
      </c>
      <c r="H64">
        <v>838307</v>
      </c>
      <c r="I64" t="s">
        <v>10</v>
      </c>
      <c r="J64" t="s">
        <v>18</v>
      </c>
    </row>
    <row r="65" spans="1:10" x14ac:dyDescent="0.25">
      <c r="A65">
        <v>64</v>
      </c>
      <c r="B65">
        <v>19</v>
      </c>
      <c r="C65">
        <v>10</v>
      </c>
      <c r="D65">
        <v>9</v>
      </c>
      <c r="E65" s="3" t="s">
        <v>9</v>
      </c>
      <c r="F65" s="1">
        <f>DATEVALUE("20/02/2026")</f>
        <v>46073</v>
      </c>
      <c r="G65" s="1">
        <f>DATEVALUE("29/04/2026")</f>
        <v>46141</v>
      </c>
      <c r="H65">
        <v>752738</v>
      </c>
      <c r="I65" t="s">
        <v>10</v>
      </c>
      <c r="J65" t="s">
        <v>18</v>
      </c>
    </row>
    <row r="66" spans="1:10" x14ac:dyDescent="0.25">
      <c r="A66">
        <v>65</v>
      </c>
      <c r="B66">
        <v>19</v>
      </c>
      <c r="C66">
        <v>10</v>
      </c>
      <c r="D66">
        <v>9</v>
      </c>
      <c r="E66" s="3" t="s">
        <v>9</v>
      </c>
      <c r="F66" s="1">
        <f>DATEVALUE("27/03/2026")</f>
        <v>46108</v>
      </c>
      <c r="G66" s="1">
        <f>DATEVALUE("08/06/2026")</f>
        <v>46181</v>
      </c>
      <c r="H66">
        <v>757683</v>
      </c>
      <c r="I66" t="s">
        <v>10</v>
      </c>
      <c r="J66" t="s">
        <v>18</v>
      </c>
    </row>
    <row r="67" spans="1:10" x14ac:dyDescent="0.25">
      <c r="A67">
        <v>66</v>
      </c>
      <c r="B67">
        <v>19</v>
      </c>
      <c r="C67">
        <v>9</v>
      </c>
      <c r="D67">
        <v>10</v>
      </c>
      <c r="E67" s="3" t="s">
        <v>9</v>
      </c>
      <c r="F67" s="1">
        <f>DATEVALUE("14/02/2024")</f>
        <v>45336</v>
      </c>
      <c r="G67" s="1">
        <f>DATEVALUE("06/05/2024")</f>
        <v>45418</v>
      </c>
      <c r="H67">
        <v>693337</v>
      </c>
      <c r="I67" t="s">
        <v>10</v>
      </c>
      <c r="J67" t="s">
        <v>18</v>
      </c>
    </row>
    <row r="68" spans="1:10" x14ac:dyDescent="0.25">
      <c r="A68">
        <v>67</v>
      </c>
      <c r="B68">
        <v>19</v>
      </c>
      <c r="C68">
        <v>9</v>
      </c>
      <c r="D68">
        <v>10</v>
      </c>
      <c r="E68" s="3" t="s">
        <v>9</v>
      </c>
      <c r="F68" s="1">
        <f>DATEVALUE("08/05/2025")</f>
        <v>45785</v>
      </c>
      <c r="G68" s="1">
        <f>DATEVALUE("07/07/2025")</f>
        <v>45845</v>
      </c>
      <c r="H68">
        <v>740783</v>
      </c>
      <c r="I68" t="s">
        <v>10</v>
      </c>
      <c r="J68" t="s">
        <v>18</v>
      </c>
    </row>
    <row r="69" spans="1:10" x14ac:dyDescent="0.25">
      <c r="A69">
        <v>68</v>
      </c>
      <c r="B69">
        <v>19</v>
      </c>
      <c r="C69">
        <v>9</v>
      </c>
      <c r="D69">
        <v>10</v>
      </c>
      <c r="E69" s="3" t="s">
        <v>9</v>
      </c>
      <c r="F69" s="1">
        <f>DATEVALUE("14/07/2025")</f>
        <v>45852</v>
      </c>
      <c r="G69" s="1">
        <f>DATEVALUE("11/05/2026")</f>
        <v>46153</v>
      </c>
      <c r="H69">
        <v>630899</v>
      </c>
      <c r="I69" t="s">
        <v>10</v>
      </c>
      <c r="J69" t="s">
        <v>18</v>
      </c>
    </row>
    <row r="70" spans="1:10" x14ac:dyDescent="0.25">
      <c r="A70">
        <v>69</v>
      </c>
      <c r="B70">
        <v>19</v>
      </c>
      <c r="C70">
        <v>9</v>
      </c>
      <c r="D70">
        <v>10</v>
      </c>
      <c r="E70" s="3" t="s">
        <v>9</v>
      </c>
      <c r="F70" s="1">
        <f>DATEVALUE("30/07/2025")</f>
        <v>45868</v>
      </c>
      <c r="G70" s="1">
        <f>DATEVALUE("25/08/2025")</f>
        <v>45894</v>
      </c>
      <c r="H70">
        <v>776898</v>
      </c>
      <c r="I70" t="s">
        <v>10</v>
      </c>
      <c r="J70" t="s">
        <v>18</v>
      </c>
    </row>
    <row r="71" spans="1:10" x14ac:dyDescent="0.25">
      <c r="A71">
        <v>70</v>
      </c>
      <c r="B71">
        <v>19</v>
      </c>
      <c r="C71">
        <v>9</v>
      </c>
      <c r="D71">
        <v>10</v>
      </c>
      <c r="E71" s="3" t="s">
        <v>9</v>
      </c>
      <c r="F71" s="1">
        <f>DATEVALUE("08/08/2025")</f>
        <v>45877</v>
      </c>
      <c r="G71" s="1">
        <f>DATEVALUE("06/10/2025")</f>
        <v>45936</v>
      </c>
      <c r="H71">
        <v>663232</v>
      </c>
      <c r="I71" t="s">
        <v>10</v>
      </c>
      <c r="J71" t="s">
        <v>18</v>
      </c>
    </row>
    <row r="72" spans="1:10" x14ac:dyDescent="0.25">
      <c r="A72">
        <v>71</v>
      </c>
      <c r="B72">
        <v>19</v>
      </c>
      <c r="C72">
        <v>9</v>
      </c>
      <c r="D72">
        <v>10</v>
      </c>
      <c r="E72" s="3" t="s">
        <v>9</v>
      </c>
      <c r="F72" s="1">
        <f>DATEVALUE("24/03/2026")</f>
        <v>46105</v>
      </c>
      <c r="G72" s="1">
        <f>DATEVALUE("25/05/2026")</f>
        <v>46167</v>
      </c>
      <c r="H72">
        <v>889237</v>
      </c>
      <c r="I72" t="s">
        <v>10</v>
      </c>
      <c r="J72" t="s">
        <v>18</v>
      </c>
    </row>
    <row r="73" spans="1:10" x14ac:dyDescent="0.25">
      <c r="A73">
        <v>72</v>
      </c>
      <c r="B73">
        <v>19</v>
      </c>
      <c r="C73">
        <v>9</v>
      </c>
      <c r="D73">
        <v>10</v>
      </c>
      <c r="E73" s="3" t="s">
        <v>9</v>
      </c>
      <c r="F73" s="1">
        <f>DATEVALUE("25/03/2026")</f>
        <v>46106</v>
      </c>
      <c r="G73" s="1">
        <f>DATEVALUE("25/05/2026")</f>
        <v>46167</v>
      </c>
      <c r="H73">
        <v>887973</v>
      </c>
      <c r="I73" t="s">
        <v>10</v>
      </c>
      <c r="J73" t="s">
        <v>18</v>
      </c>
    </row>
    <row r="74" spans="1:10" x14ac:dyDescent="0.25">
      <c r="A74">
        <v>73</v>
      </c>
      <c r="B74">
        <v>19</v>
      </c>
      <c r="C74">
        <v>9</v>
      </c>
      <c r="D74">
        <v>10</v>
      </c>
      <c r="E74" s="3" t="s">
        <v>9</v>
      </c>
      <c r="F74" s="1">
        <f>DATEVALUE("29/04/2026")</f>
        <v>46141</v>
      </c>
      <c r="G74" s="1">
        <f>DATEVALUE("22/06/2026")</f>
        <v>46195</v>
      </c>
      <c r="H74">
        <v>648407</v>
      </c>
      <c r="I74" t="s">
        <v>10</v>
      </c>
      <c r="J74" t="s">
        <v>18</v>
      </c>
    </row>
    <row r="75" spans="1:10" x14ac:dyDescent="0.25">
      <c r="A75">
        <v>74</v>
      </c>
      <c r="B75">
        <v>19</v>
      </c>
      <c r="C75">
        <v>8</v>
      </c>
      <c r="D75">
        <v>11</v>
      </c>
      <c r="E75" s="3" t="s">
        <v>9</v>
      </c>
      <c r="F75" s="1">
        <f>DATEVALUE("05/03/2025")</f>
        <v>45721</v>
      </c>
      <c r="G75" s="1">
        <f>DATEVALUE("10/03/2025")</f>
        <v>45726</v>
      </c>
      <c r="H75">
        <v>724416</v>
      </c>
      <c r="I75" t="s">
        <v>10</v>
      </c>
      <c r="J75" t="s">
        <v>18</v>
      </c>
    </row>
    <row r="76" spans="1:10" x14ac:dyDescent="0.25">
      <c r="A76">
        <v>75</v>
      </c>
      <c r="B76">
        <v>19</v>
      </c>
      <c r="C76">
        <v>7</v>
      </c>
      <c r="D76">
        <v>12</v>
      </c>
      <c r="E76" s="3" t="s">
        <v>15</v>
      </c>
      <c r="F76" s="1">
        <f>DATEVALUE("19/03/2026")</f>
        <v>46100</v>
      </c>
      <c r="G76" s="1">
        <f>DATEVALUE("25/05/2026")</f>
        <v>46167</v>
      </c>
      <c r="H76">
        <v>692421</v>
      </c>
      <c r="I76" t="s">
        <v>10</v>
      </c>
      <c r="J76" t="s">
        <v>18</v>
      </c>
    </row>
    <row r="77" spans="1:10" x14ac:dyDescent="0.25">
      <c r="A77">
        <v>76</v>
      </c>
      <c r="B77">
        <v>18</v>
      </c>
      <c r="C77">
        <v>13</v>
      </c>
      <c r="D77">
        <v>5</v>
      </c>
      <c r="E77" s="3" t="s">
        <v>12</v>
      </c>
      <c r="F77" s="1">
        <f>DATEVALUE("21/03/2025")</f>
        <v>45737</v>
      </c>
      <c r="G77" s="1">
        <f>DATEVALUE("28/04/2025")</f>
        <v>45775</v>
      </c>
      <c r="H77">
        <v>826350</v>
      </c>
      <c r="I77" t="s">
        <v>10</v>
      </c>
      <c r="J77" t="s">
        <v>18</v>
      </c>
    </row>
    <row r="78" spans="1:10" x14ac:dyDescent="0.25">
      <c r="A78">
        <v>77</v>
      </c>
      <c r="B78">
        <v>18</v>
      </c>
      <c r="C78">
        <v>13</v>
      </c>
      <c r="D78">
        <v>5</v>
      </c>
      <c r="E78" s="3" t="s">
        <v>12</v>
      </c>
      <c r="F78" s="1">
        <f>DATEVALUE("31/07/2025")</f>
        <v>45869</v>
      </c>
      <c r="G78" s="1">
        <f>DATEVALUE("06/10/2025")</f>
        <v>45936</v>
      </c>
      <c r="H78">
        <v>745247</v>
      </c>
      <c r="I78" t="s">
        <v>10</v>
      </c>
      <c r="J78" t="s">
        <v>18</v>
      </c>
    </row>
    <row r="79" spans="1:10" x14ac:dyDescent="0.25">
      <c r="A79">
        <v>78</v>
      </c>
      <c r="B79">
        <v>18</v>
      </c>
      <c r="C79">
        <v>12</v>
      </c>
      <c r="D79">
        <v>6</v>
      </c>
      <c r="E79" s="3" t="s">
        <v>12</v>
      </c>
      <c r="F79" s="1">
        <f>DATEVALUE("31/12/2024")</f>
        <v>45657</v>
      </c>
      <c r="G79" s="1">
        <f>DATEVALUE("24/02/2025")</f>
        <v>45712</v>
      </c>
      <c r="H79">
        <v>646848</v>
      </c>
      <c r="I79" t="s">
        <v>10</v>
      </c>
      <c r="J79" t="s">
        <v>18</v>
      </c>
    </row>
    <row r="80" spans="1:10" x14ac:dyDescent="0.25">
      <c r="A80">
        <v>79</v>
      </c>
      <c r="B80">
        <v>18</v>
      </c>
      <c r="C80">
        <v>12</v>
      </c>
      <c r="D80">
        <v>6</v>
      </c>
      <c r="E80" s="3" t="s">
        <v>12</v>
      </c>
      <c r="F80" s="1">
        <f>DATEVALUE("28/11/2025")</f>
        <v>45989</v>
      </c>
      <c r="G80" s="1">
        <f>DATEVALUE("23/02/2026")</f>
        <v>46076</v>
      </c>
      <c r="H80">
        <v>535953</v>
      </c>
      <c r="I80" t="s">
        <v>10</v>
      </c>
      <c r="J80" t="s">
        <v>18</v>
      </c>
    </row>
    <row r="81" spans="1:10" x14ac:dyDescent="0.25">
      <c r="A81">
        <v>80</v>
      </c>
      <c r="B81">
        <v>18</v>
      </c>
      <c r="C81">
        <v>11</v>
      </c>
      <c r="D81">
        <v>7</v>
      </c>
      <c r="E81" s="3" t="s">
        <v>13</v>
      </c>
      <c r="F81" s="1">
        <f>DATEVALUE("07/04/2025")</f>
        <v>45754</v>
      </c>
      <c r="G81" s="1">
        <f>DATEVALUE("28/04/2025")</f>
        <v>45775</v>
      </c>
      <c r="H81">
        <v>201045</v>
      </c>
      <c r="I81" t="s">
        <v>10</v>
      </c>
      <c r="J81" t="s">
        <v>18</v>
      </c>
    </row>
    <row r="82" spans="1:10" x14ac:dyDescent="0.25">
      <c r="A82">
        <v>81</v>
      </c>
      <c r="B82">
        <v>18</v>
      </c>
      <c r="C82">
        <v>11</v>
      </c>
      <c r="D82">
        <v>7</v>
      </c>
      <c r="E82" s="3" t="s">
        <v>13</v>
      </c>
      <c r="F82" s="1">
        <f>DATEVALUE("03/07/2025")</f>
        <v>45841</v>
      </c>
      <c r="G82" s="1">
        <f>DATEVALUE("25/08/2025")</f>
        <v>45894</v>
      </c>
      <c r="H82">
        <v>823951</v>
      </c>
      <c r="I82" t="s">
        <v>10</v>
      </c>
      <c r="J82" t="s">
        <v>18</v>
      </c>
    </row>
    <row r="83" spans="1:10" x14ac:dyDescent="0.25">
      <c r="A83">
        <v>82</v>
      </c>
      <c r="B83">
        <v>18</v>
      </c>
      <c r="C83">
        <v>10</v>
      </c>
      <c r="D83">
        <v>8</v>
      </c>
      <c r="E83" s="3" t="s">
        <v>9</v>
      </c>
      <c r="F83" s="1">
        <f>DATEVALUE("19/06/2018")</f>
        <v>43270</v>
      </c>
      <c r="G83" s="1">
        <f>DATEVALUE("31/10/2022")</f>
        <v>44865</v>
      </c>
      <c r="H83">
        <v>377407</v>
      </c>
      <c r="I83" t="s">
        <v>10</v>
      </c>
      <c r="J83" t="s">
        <v>18</v>
      </c>
    </row>
    <row r="84" spans="1:10" x14ac:dyDescent="0.25">
      <c r="A84">
        <v>83</v>
      </c>
      <c r="B84">
        <v>18</v>
      </c>
      <c r="C84">
        <v>10</v>
      </c>
      <c r="D84">
        <v>8</v>
      </c>
      <c r="E84" s="3" t="s">
        <v>9</v>
      </c>
      <c r="F84" s="1">
        <f>DATEVALUE("14/02/2025")</f>
        <v>45702</v>
      </c>
      <c r="G84" s="1">
        <f>DATEVALUE("03/11/2025")</f>
        <v>45964</v>
      </c>
      <c r="H84">
        <v>815911</v>
      </c>
      <c r="I84" t="s">
        <v>10</v>
      </c>
      <c r="J84" t="s">
        <v>18</v>
      </c>
    </row>
    <row r="85" spans="1:10" x14ac:dyDescent="0.25">
      <c r="A85">
        <v>84</v>
      </c>
      <c r="B85">
        <v>18</v>
      </c>
      <c r="C85">
        <v>10</v>
      </c>
      <c r="D85">
        <v>8</v>
      </c>
      <c r="E85" s="3" t="s">
        <v>9</v>
      </c>
      <c r="F85" s="1">
        <f>DATEVALUE("04/09/2025")</f>
        <v>45904</v>
      </c>
      <c r="G85" s="1">
        <f>DATEVALUE("20/10/2025")</f>
        <v>45950</v>
      </c>
      <c r="H85">
        <v>849651</v>
      </c>
      <c r="I85" t="s">
        <v>10</v>
      </c>
      <c r="J85" t="s">
        <v>18</v>
      </c>
    </row>
    <row r="86" spans="1:10" x14ac:dyDescent="0.25">
      <c r="A86">
        <v>85</v>
      </c>
      <c r="B86">
        <v>18</v>
      </c>
      <c r="C86">
        <v>10</v>
      </c>
      <c r="D86">
        <v>8</v>
      </c>
      <c r="E86" s="3" t="s">
        <v>9</v>
      </c>
      <c r="F86" s="1">
        <f>DATEVALUE("20/11/2025")</f>
        <v>45981</v>
      </c>
      <c r="G86" s="1">
        <f>DATEVALUE("09/02/2026")</f>
        <v>46062</v>
      </c>
      <c r="H86">
        <v>554834</v>
      </c>
      <c r="I86" t="s">
        <v>10</v>
      </c>
      <c r="J86" t="s">
        <v>18</v>
      </c>
    </row>
    <row r="87" spans="1:10" x14ac:dyDescent="0.25">
      <c r="A87">
        <v>86</v>
      </c>
      <c r="B87">
        <v>18</v>
      </c>
      <c r="C87">
        <v>9</v>
      </c>
      <c r="D87">
        <v>9</v>
      </c>
      <c r="E87" s="3" t="s">
        <v>9</v>
      </c>
      <c r="F87" s="1">
        <f>DATEVALUE("25/01/2022")</f>
        <v>44586</v>
      </c>
      <c r="G87" s="1">
        <f>DATEVALUE("23/01/2023")</f>
        <v>44949</v>
      </c>
      <c r="H87">
        <v>602319</v>
      </c>
      <c r="I87" t="s">
        <v>10</v>
      </c>
      <c r="J87" t="s">
        <v>18</v>
      </c>
    </row>
    <row r="88" spans="1:10" x14ac:dyDescent="0.25">
      <c r="A88">
        <v>87</v>
      </c>
      <c r="B88">
        <v>18</v>
      </c>
      <c r="C88">
        <v>9</v>
      </c>
      <c r="D88">
        <v>9</v>
      </c>
      <c r="E88" s="3" t="s">
        <v>9</v>
      </c>
      <c r="F88" s="1">
        <f>DATEVALUE("31/08/2022")</f>
        <v>44804</v>
      </c>
      <c r="G88" s="1">
        <f>DATEVALUE("07/11/2022")</f>
        <v>44872</v>
      </c>
      <c r="H88">
        <v>641737</v>
      </c>
      <c r="I88" t="s">
        <v>10</v>
      </c>
      <c r="J88" t="s">
        <v>18</v>
      </c>
    </row>
    <row r="89" spans="1:10" x14ac:dyDescent="0.25">
      <c r="A89">
        <v>88</v>
      </c>
      <c r="B89">
        <v>18</v>
      </c>
      <c r="C89">
        <v>9</v>
      </c>
      <c r="D89">
        <v>9</v>
      </c>
      <c r="E89" s="3" t="s">
        <v>9</v>
      </c>
      <c r="F89" s="1">
        <f>DATEVALUE("23/08/2023")</f>
        <v>45161</v>
      </c>
      <c r="G89" s="1">
        <f>DATEVALUE("25/09/2023")</f>
        <v>45194</v>
      </c>
      <c r="H89">
        <v>479473</v>
      </c>
      <c r="I89" t="s">
        <v>10</v>
      </c>
      <c r="J89" t="s">
        <v>18</v>
      </c>
    </row>
    <row r="90" spans="1:10" x14ac:dyDescent="0.25">
      <c r="A90">
        <v>89</v>
      </c>
      <c r="B90">
        <v>18</v>
      </c>
      <c r="C90">
        <v>9</v>
      </c>
      <c r="D90">
        <v>9</v>
      </c>
      <c r="E90" s="3" t="s">
        <v>9</v>
      </c>
      <c r="F90" s="1">
        <f>DATEVALUE("03/04/2024")</f>
        <v>45385</v>
      </c>
      <c r="G90" s="1">
        <f>DATEVALUE("20/05/2024")</f>
        <v>45432</v>
      </c>
      <c r="H90">
        <v>653127</v>
      </c>
      <c r="I90" t="s">
        <v>10</v>
      </c>
      <c r="J90" t="s">
        <v>18</v>
      </c>
    </row>
    <row r="91" spans="1:10" x14ac:dyDescent="0.25">
      <c r="A91">
        <v>90</v>
      </c>
      <c r="B91">
        <v>18</v>
      </c>
      <c r="C91">
        <v>9</v>
      </c>
      <c r="D91">
        <v>9</v>
      </c>
      <c r="E91" s="3" t="s">
        <v>9</v>
      </c>
      <c r="F91" s="1">
        <f>DATEVALUE("22/08/2024")</f>
        <v>45526</v>
      </c>
      <c r="G91" s="1">
        <f>DATEVALUE("14/10/2024")</f>
        <v>45579</v>
      </c>
      <c r="H91">
        <v>737234</v>
      </c>
      <c r="I91" t="s">
        <v>10</v>
      </c>
      <c r="J91" t="s">
        <v>18</v>
      </c>
    </row>
    <row r="92" spans="1:10" x14ac:dyDescent="0.25">
      <c r="A92">
        <v>91</v>
      </c>
      <c r="B92">
        <v>18</v>
      </c>
      <c r="C92">
        <v>9</v>
      </c>
      <c r="D92">
        <v>9</v>
      </c>
      <c r="E92" s="3" t="s">
        <v>9</v>
      </c>
      <c r="F92" s="1">
        <f>DATEVALUE("12/02/2026")</f>
        <v>46065</v>
      </c>
      <c r="G92" s="1">
        <f>DATEVALUE("09/03/2026")</f>
        <v>46090</v>
      </c>
      <c r="H92">
        <v>884713</v>
      </c>
      <c r="I92" t="s">
        <v>10</v>
      </c>
      <c r="J92" t="s">
        <v>18</v>
      </c>
    </row>
    <row r="93" spans="1:10" x14ac:dyDescent="0.25">
      <c r="A93">
        <v>92</v>
      </c>
      <c r="B93">
        <v>18</v>
      </c>
      <c r="C93">
        <v>9</v>
      </c>
      <c r="D93">
        <v>9</v>
      </c>
      <c r="E93" s="3" t="s">
        <v>9</v>
      </c>
      <c r="F93" s="1">
        <f>DATEVALUE("03/04/2026")</f>
        <v>46115</v>
      </c>
      <c r="G93" s="1">
        <f>DATEVALUE("22/06/2026")</f>
        <v>46195</v>
      </c>
      <c r="H93">
        <v>754225</v>
      </c>
      <c r="I93" t="s">
        <v>10</v>
      </c>
      <c r="J93" t="s">
        <v>18</v>
      </c>
    </row>
    <row r="94" spans="1:10" x14ac:dyDescent="0.25">
      <c r="A94">
        <v>93</v>
      </c>
      <c r="B94">
        <v>18</v>
      </c>
      <c r="C94">
        <v>8</v>
      </c>
      <c r="D94">
        <v>10</v>
      </c>
      <c r="E94" s="3" t="s">
        <v>14</v>
      </c>
      <c r="F94" s="1">
        <f>DATEVALUE("24/05/2024")</f>
        <v>45436</v>
      </c>
      <c r="G94" s="1">
        <f>DATEVALUE("28/10/2024")</f>
        <v>45593</v>
      </c>
      <c r="H94">
        <v>750574</v>
      </c>
      <c r="I94" t="s">
        <v>10</v>
      </c>
      <c r="J94" t="s">
        <v>18</v>
      </c>
    </row>
    <row r="95" spans="1:10" x14ac:dyDescent="0.25">
      <c r="A95">
        <v>94</v>
      </c>
      <c r="B95">
        <v>18</v>
      </c>
      <c r="C95">
        <v>8</v>
      </c>
      <c r="D95">
        <v>10</v>
      </c>
      <c r="E95" s="3" t="s">
        <v>14</v>
      </c>
      <c r="F95" s="1">
        <f>DATEVALUE("15/05/2025")</f>
        <v>45792</v>
      </c>
      <c r="G95" s="1">
        <f>DATEVALUE("23/06/2025")</f>
        <v>45831</v>
      </c>
      <c r="H95">
        <v>833132</v>
      </c>
      <c r="I95" t="s">
        <v>10</v>
      </c>
      <c r="J95" t="s">
        <v>18</v>
      </c>
    </row>
    <row r="96" spans="1:10" x14ac:dyDescent="0.25">
      <c r="A96">
        <v>95</v>
      </c>
      <c r="B96">
        <v>18</v>
      </c>
      <c r="C96">
        <v>8</v>
      </c>
      <c r="D96">
        <v>10</v>
      </c>
      <c r="E96" s="3" t="s">
        <v>14</v>
      </c>
      <c r="F96" s="1">
        <f>DATEVALUE("10/02/2026")</f>
        <v>46063</v>
      </c>
      <c r="G96" s="1">
        <f>DATEVALUE("09/03/2026")</f>
        <v>46090</v>
      </c>
      <c r="H96">
        <v>881258</v>
      </c>
      <c r="I96" t="s">
        <v>10</v>
      </c>
      <c r="J96" t="s">
        <v>18</v>
      </c>
    </row>
    <row r="97" spans="1:10" x14ac:dyDescent="0.25">
      <c r="A97">
        <v>96</v>
      </c>
      <c r="B97">
        <v>18</v>
      </c>
      <c r="C97">
        <v>7</v>
      </c>
      <c r="D97">
        <v>11</v>
      </c>
      <c r="E97" s="3" t="s">
        <v>14</v>
      </c>
      <c r="F97" s="1">
        <f>DATEVALUE("22/07/2025")</f>
        <v>45860</v>
      </c>
      <c r="G97" s="1">
        <f>DATEVALUE("12/05/2026")</f>
        <v>46154</v>
      </c>
      <c r="H97">
        <v>844480</v>
      </c>
      <c r="I97" t="s">
        <v>10</v>
      </c>
      <c r="J97" t="s">
        <v>18</v>
      </c>
    </row>
    <row r="98" spans="1:10" x14ac:dyDescent="0.25">
      <c r="A98">
        <v>97</v>
      </c>
      <c r="B98">
        <v>17</v>
      </c>
      <c r="C98">
        <v>12</v>
      </c>
      <c r="D98">
        <v>5</v>
      </c>
      <c r="E98" s="3" t="s">
        <v>12</v>
      </c>
      <c r="F98" s="1">
        <f>DATEVALUE("02/08/2019")</f>
        <v>43679</v>
      </c>
      <c r="G98" s="1">
        <f>DATEVALUE("09/03/2026")</f>
        <v>46090</v>
      </c>
      <c r="H98">
        <v>457009</v>
      </c>
      <c r="I98" t="s">
        <v>10</v>
      </c>
      <c r="J98" t="s">
        <v>18</v>
      </c>
    </row>
    <row r="99" spans="1:10" x14ac:dyDescent="0.25">
      <c r="A99">
        <v>98</v>
      </c>
      <c r="B99">
        <v>17</v>
      </c>
      <c r="C99">
        <v>11</v>
      </c>
      <c r="D99">
        <v>6</v>
      </c>
      <c r="E99" s="3" t="s">
        <v>13</v>
      </c>
      <c r="F99" s="1">
        <f>DATEVALUE("18/06/2024")</f>
        <v>45461</v>
      </c>
      <c r="G99" s="1">
        <f>DATEVALUE("19/08/2024")</f>
        <v>45523</v>
      </c>
      <c r="H99">
        <v>33111</v>
      </c>
      <c r="I99" t="s">
        <v>10</v>
      </c>
      <c r="J99" t="s">
        <v>18</v>
      </c>
    </row>
    <row r="100" spans="1:10" x14ac:dyDescent="0.25">
      <c r="A100">
        <v>99</v>
      </c>
      <c r="B100">
        <v>17</v>
      </c>
      <c r="C100">
        <v>11</v>
      </c>
      <c r="D100">
        <v>6</v>
      </c>
      <c r="E100" s="3" t="s">
        <v>13</v>
      </c>
      <c r="F100" s="1">
        <f>DATEVALUE("17/12/2024")</f>
        <v>45643</v>
      </c>
      <c r="G100" s="1">
        <f>DATEVALUE("10/02/2025")</f>
        <v>45698</v>
      </c>
      <c r="H100">
        <v>768403</v>
      </c>
      <c r="I100" t="s">
        <v>10</v>
      </c>
      <c r="J100" t="s">
        <v>18</v>
      </c>
    </row>
    <row r="101" spans="1:10" x14ac:dyDescent="0.25">
      <c r="A101">
        <v>100</v>
      </c>
      <c r="B101">
        <v>17</v>
      </c>
      <c r="C101">
        <v>11</v>
      </c>
      <c r="D101">
        <v>6</v>
      </c>
      <c r="E101" s="3" t="s">
        <v>13</v>
      </c>
      <c r="F101" s="1">
        <f>DATEVALUE("06/02/2025")</f>
        <v>45694</v>
      </c>
      <c r="G101" s="1">
        <f>DATEVALUE("24/03/2025")</f>
        <v>45740</v>
      </c>
      <c r="H101">
        <v>823049</v>
      </c>
      <c r="I101" t="s">
        <v>10</v>
      </c>
      <c r="J101" t="s">
        <v>18</v>
      </c>
    </row>
    <row r="102" spans="1:10" x14ac:dyDescent="0.25">
      <c r="A102">
        <v>101</v>
      </c>
      <c r="B102">
        <v>17</v>
      </c>
      <c r="C102">
        <v>10</v>
      </c>
      <c r="D102">
        <v>7</v>
      </c>
      <c r="E102" s="3" t="s">
        <v>9</v>
      </c>
      <c r="F102" s="1">
        <f>DATEVALUE("30/11/2023")</f>
        <v>45260</v>
      </c>
      <c r="G102" s="1">
        <f>DATEVALUE("22/01/2024")</f>
        <v>45313</v>
      </c>
      <c r="H102">
        <v>723407</v>
      </c>
      <c r="I102" t="s">
        <v>10</v>
      </c>
      <c r="J102" t="s">
        <v>18</v>
      </c>
    </row>
    <row r="103" spans="1:10" x14ac:dyDescent="0.25">
      <c r="A103">
        <v>102</v>
      </c>
      <c r="B103">
        <v>17</v>
      </c>
      <c r="C103">
        <v>10</v>
      </c>
      <c r="D103">
        <v>7</v>
      </c>
      <c r="E103" s="3" t="s">
        <v>9</v>
      </c>
      <c r="F103" s="1">
        <f>DATEVALUE("28/11/2024")</f>
        <v>45624</v>
      </c>
      <c r="G103" s="1">
        <f>DATEVALUE("13/01/2025")</f>
        <v>45670</v>
      </c>
      <c r="H103">
        <v>808846</v>
      </c>
      <c r="I103" t="s">
        <v>10</v>
      </c>
      <c r="J103" t="s">
        <v>18</v>
      </c>
    </row>
    <row r="104" spans="1:10" x14ac:dyDescent="0.25">
      <c r="A104">
        <v>103</v>
      </c>
      <c r="B104">
        <v>17</v>
      </c>
      <c r="C104">
        <v>10</v>
      </c>
      <c r="D104">
        <v>7</v>
      </c>
      <c r="E104" s="3" t="s">
        <v>9</v>
      </c>
      <c r="F104" s="1">
        <f>DATEVALUE("23/01/2025")</f>
        <v>45680</v>
      </c>
      <c r="G104" s="1">
        <f>DATEVALUE("24/02/2025")</f>
        <v>45712</v>
      </c>
      <c r="H104">
        <v>803143</v>
      </c>
      <c r="I104" t="s">
        <v>10</v>
      </c>
      <c r="J104" t="s">
        <v>18</v>
      </c>
    </row>
    <row r="105" spans="1:10" x14ac:dyDescent="0.25">
      <c r="A105">
        <v>104</v>
      </c>
      <c r="B105">
        <v>17</v>
      </c>
      <c r="C105">
        <v>10</v>
      </c>
      <c r="D105">
        <v>7</v>
      </c>
      <c r="E105" s="3" t="s">
        <v>9</v>
      </c>
      <c r="F105" s="1">
        <f>DATEVALUE("13/06/2025")</f>
        <v>45821</v>
      </c>
      <c r="G105" s="1">
        <f>DATEVALUE("07/07/2025")</f>
        <v>45845</v>
      </c>
      <c r="H105">
        <v>835593</v>
      </c>
      <c r="I105" t="s">
        <v>10</v>
      </c>
      <c r="J105" t="s">
        <v>18</v>
      </c>
    </row>
    <row r="106" spans="1:10" x14ac:dyDescent="0.25">
      <c r="A106">
        <v>105</v>
      </c>
      <c r="B106">
        <v>17</v>
      </c>
      <c r="C106">
        <v>9</v>
      </c>
      <c r="D106">
        <v>8</v>
      </c>
      <c r="E106" s="3" t="s">
        <v>9</v>
      </c>
      <c r="F106" s="1">
        <f>DATEVALUE("21/11/2023")</f>
        <v>45251</v>
      </c>
      <c r="G106" s="1">
        <f>DATEVALUE("08/01/2024")</f>
        <v>45299</v>
      </c>
      <c r="H106">
        <v>722895</v>
      </c>
      <c r="I106" t="s">
        <v>10</v>
      </c>
      <c r="J106" t="s">
        <v>18</v>
      </c>
    </row>
    <row r="107" spans="1:10" x14ac:dyDescent="0.25">
      <c r="A107">
        <v>106</v>
      </c>
      <c r="B107">
        <v>17</v>
      </c>
      <c r="C107">
        <v>9</v>
      </c>
      <c r="D107">
        <v>8</v>
      </c>
      <c r="E107" s="3" t="s">
        <v>9</v>
      </c>
      <c r="F107" s="1">
        <f>DATEVALUE("18/02/2025")</f>
        <v>45706</v>
      </c>
      <c r="G107" s="1">
        <f>DATEVALUE("24/03/2025")</f>
        <v>45740</v>
      </c>
      <c r="H107">
        <v>540373</v>
      </c>
      <c r="I107" t="s">
        <v>10</v>
      </c>
      <c r="J107" t="s">
        <v>18</v>
      </c>
    </row>
    <row r="108" spans="1:10" x14ac:dyDescent="0.25">
      <c r="A108">
        <v>107</v>
      </c>
      <c r="B108">
        <v>17</v>
      </c>
      <c r="C108">
        <v>9</v>
      </c>
      <c r="D108">
        <v>8</v>
      </c>
      <c r="E108" s="3" t="s">
        <v>9</v>
      </c>
      <c r="F108" s="1">
        <f>DATEVALUE("09/04/2026")</f>
        <v>46121</v>
      </c>
      <c r="G108" s="1">
        <f>DATEVALUE("08/06/2026")</f>
        <v>46181</v>
      </c>
      <c r="H108">
        <v>882297</v>
      </c>
      <c r="I108" t="s">
        <v>10</v>
      </c>
      <c r="J108" t="s">
        <v>18</v>
      </c>
    </row>
    <row r="109" spans="1:10" x14ac:dyDescent="0.25">
      <c r="A109">
        <v>108</v>
      </c>
      <c r="B109">
        <v>17</v>
      </c>
      <c r="C109">
        <v>9</v>
      </c>
      <c r="D109">
        <v>8</v>
      </c>
      <c r="E109" s="3" t="s">
        <v>16</v>
      </c>
      <c r="F109" s="1">
        <f>DATEVALUE("14/05/2026")</f>
        <v>46156</v>
      </c>
      <c r="G109" s="1">
        <f>DATEVALUE("14/05/2026")</f>
        <v>46156</v>
      </c>
      <c r="H109">
        <v>730323</v>
      </c>
      <c r="I109" t="s">
        <v>10</v>
      </c>
      <c r="J109" t="s">
        <v>18</v>
      </c>
    </row>
    <row r="110" spans="1:10" x14ac:dyDescent="0.25">
      <c r="A110">
        <v>109</v>
      </c>
      <c r="B110">
        <v>17</v>
      </c>
      <c r="C110">
        <v>8</v>
      </c>
      <c r="D110">
        <v>9</v>
      </c>
      <c r="E110" s="3" t="s">
        <v>14</v>
      </c>
      <c r="F110" s="1">
        <f>DATEVALUE("27/02/2025")</f>
        <v>45715</v>
      </c>
      <c r="G110" s="1">
        <f>DATEVALUE("24/03/2025")</f>
        <v>45740</v>
      </c>
      <c r="H110">
        <v>821035</v>
      </c>
      <c r="I110" t="s">
        <v>10</v>
      </c>
      <c r="J110" t="s">
        <v>18</v>
      </c>
    </row>
    <row r="111" spans="1:10" x14ac:dyDescent="0.25">
      <c r="A111">
        <v>110</v>
      </c>
      <c r="B111">
        <v>17</v>
      </c>
      <c r="C111">
        <v>8</v>
      </c>
      <c r="D111">
        <v>9</v>
      </c>
      <c r="E111" s="3" t="s">
        <v>9</v>
      </c>
      <c r="F111" s="1">
        <f>DATEVALUE("12/06/2025")</f>
        <v>45820</v>
      </c>
      <c r="G111" s="1">
        <f>DATEVALUE("28/07/2025")</f>
        <v>45866</v>
      </c>
      <c r="H111">
        <v>835201</v>
      </c>
      <c r="I111" t="s">
        <v>10</v>
      </c>
      <c r="J111" t="s">
        <v>18</v>
      </c>
    </row>
    <row r="112" spans="1:10" x14ac:dyDescent="0.25">
      <c r="A112">
        <v>111</v>
      </c>
      <c r="B112">
        <v>17</v>
      </c>
      <c r="C112">
        <v>8</v>
      </c>
      <c r="D112">
        <v>9</v>
      </c>
      <c r="E112" s="3" t="s">
        <v>14</v>
      </c>
      <c r="F112" s="1">
        <f>DATEVALUE("16/02/2026")</f>
        <v>46069</v>
      </c>
      <c r="G112" s="1">
        <f>DATEVALUE("09/04/2026")</f>
        <v>46121</v>
      </c>
      <c r="H112">
        <v>376206</v>
      </c>
      <c r="I112" t="s">
        <v>10</v>
      </c>
      <c r="J112" t="s">
        <v>18</v>
      </c>
    </row>
    <row r="113" spans="1:10" x14ac:dyDescent="0.25">
      <c r="A113">
        <v>112</v>
      </c>
      <c r="B113">
        <v>17</v>
      </c>
      <c r="C113">
        <v>7</v>
      </c>
      <c r="D113">
        <v>10</v>
      </c>
      <c r="E113" s="3" t="s">
        <v>14</v>
      </c>
      <c r="F113" s="1">
        <f>DATEVALUE("28/11/2023")</f>
        <v>45258</v>
      </c>
      <c r="G113" s="1">
        <f>DATEVALUE("22/01/2024")</f>
        <v>45313</v>
      </c>
      <c r="H113">
        <v>633360</v>
      </c>
      <c r="I113" t="s">
        <v>10</v>
      </c>
      <c r="J113" t="s">
        <v>18</v>
      </c>
    </row>
    <row r="114" spans="1:10" x14ac:dyDescent="0.25">
      <c r="A114">
        <v>113</v>
      </c>
      <c r="B114">
        <v>16</v>
      </c>
      <c r="C114">
        <v>11</v>
      </c>
      <c r="D114">
        <v>5</v>
      </c>
      <c r="E114" s="3" t="s">
        <v>13</v>
      </c>
      <c r="F114" s="1">
        <f>DATEVALUE("08/11/2024")</f>
        <v>45604</v>
      </c>
      <c r="G114" s="1">
        <f>DATEVALUE("09/12/2024")</f>
        <v>45635</v>
      </c>
      <c r="H114">
        <v>605907</v>
      </c>
      <c r="I114" t="s">
        <v>10</v>
      </c>
      <c r="J114" t="s">
        <v>18</v>
      </c>
    </row>
    <row r="115" spans="1:10" x14ac:dyDescent="0.25">
      <c r="A115">
        <v>114</v>
      </c>
      <c r="B115">
        <v>16</v>
      </c>
      <c r="C115">
        <v>11</v>
      </c>
      <c r="D115">
        <v>5</v>
      </c>
      <c r="E115" s="3" t="s">
        <v>13</v>
      </c>
      <c r="F115" s="1">
        <f>DATEVALUE("20/02/2025")</f>
        <v>45708</v>
      </c>
      <c r="G115" s="1">
        <f>DATEVALUE("11/04/2025")</f>
        <v>45758</v>
      </c>
      <c r="H115">
        <v>824277</v>
      </c>
      <c r="I115" t="s">
        <v>10</v>
      </c>
      <c r="J115" t="s">
        <v>18</v>
      </c>
    </row>
    <row r="116" spans="1:10" x14ac:dyDescent="0.25">
      <c r="A116">
        <v>115</v>
      </c>
      <c r="B116">
        <v>16</v>
      </c>
      <c r="C116">
        <v>10</v>
      </c>
      <c r="D116">
        <v>6</v>
      </c>
      <c r="E116" s="3" t="s">
        <v>9</v>
      </c>
      <c r="F116" s="1">
        <f>DATEVALUE("13/11/2025")</f>
        <v>45974</v>
      </c>
      <c r="G116" s="1">
        <f>DATEVALUE("26/01/2026")</f>
        <v>46048</v>
      </c>
      <c r="H116">
        <v>856848</v>
      </c>
      <c r="I116" t="s">
        <v>10</v>
      </c>
      <c r="J116" t="s">
        <v>18</v>
      </c>
    </row>
    <row r="117" spans="1:10" x14ac:dyDescent="0.25">
      <c r="A117">
        <v>116</v>
      </c>
      <c r="B117">
        <v>16</v>
      </c>
      <c r="C117">
        <v>10</v>
      </c>
      <c r="D117">
        <v>6</v>
      </c>
      <c r="E117" s="3" t="s">
        <v>9</v>
      </c>
      <c r="F117" s="1">
        <f>DATEVALUE("26/11/2025")</f>
        <v>45987</v>
      </c>
      <c r="G117" s="1">
        <f>DATEVALUE("26/01/2026")</f>
        <v>46048</v>
      </c>
      <c r="H117">
        <v>872007</v>
      </c>
      <c r="I117" t="s">
        <v>10</v>
      </c>
      <c r="J117" t="s">
        <v>18</v>
      </c>
    </row>
    <row r="118" spans="1:10" x14ac:dyDescent="0.25">
      <c r="A118">
        <v>117</v>
      </c>
      <c r="B118">
        <v>16</v>
      </c>
      <c r="C118">
        <v>10</v>
      </c>
      <c r="D118">
        <v>6</v>
      </c>
      <c r="E118" s="3" t="s">
        <v>9</v>
      </c>
      <c r="F118" s="1">
        <f>DATEVALUE("26/02/2026")</f>
        <v>46079</v>
      </c>
      <c r="G118" s="1">
        <f>DATEVALUE("22/06/2026")</f>
        <v>46195</v>
      </c>
      <c r="H118">
        <v>889129</v>
      </c>
      <c r="I118" t="s">
        <v>10</v>
      </c>
      <c r="J118" t="s">
        <v>18</v>
      </c>
    </row>
    <row r="119" spans="1:10" x14ac:dyDescent="0.25">
      <c r="A119">
        <v>118</v>
      </c>
      <c r="B119">
        <v>16</v>
      </c>
      <c r="C119">
        <v>9</v>
      </c>
      <c r="D119">
        <v>7</v>
      </c>
      <c r="E119" s="3" t="s">
        <v>9</v>
      </c>
      <c r="F119" s="1">
        <f>DATEVALUE("05/07/2023")</f>
        <v>45112</v>
      </c>
      <c r="G119" s="1">
        <f>DATEVALUE("28/08/2023")</f>
        <v>45166</v>
      </c>
      <c r="H119">
        <v>475259</v>
      </c>
      <c r="I119" t="s">
        <v>10</v>
      </c>
      <c r="J119" t="s">
        <v>18</v>
      </c>
    </row>
    <row r="120" spans="1:10" x14ac:dyDescent="0.25">
      <c r="A120">
        <v>119</v>
      </c>
      <c r="B120">
        <v>16</v>
      </c>
      <c r="C120">
        <v>9</v>
      </c>
      <c r="D120">
        <v>7</v>
      </c>
      <c r="E120" s="3" t="s">
        <v>9</v>
      </c>
      <c r="F120" s="1">
        <f>DATEVALUE("01/12/2023")</f>
        <v>45261</v>
      </c>
      <c r="G120" s="1">
        <f>DATEVALUE("22/01/2024")</f>
        <v>45313</v>
      </c>
      <c r="H120">
        <v>653867</v>
      </c>
      <c r="I120" t="s">
        <v>10</v>
      </c>
      <c r="J120" t="s">
        <v>18</v>
      </c>
    </row>
    <row r="121" spans="1:10" x14ac:dyDescent="0.25">
      <c r="A121">
        <v>120</v>
      </c>
      <c r="B121">
        <v>16</v>
      </c>
      <c r="C121">
        <v>9</v>
      </c>
      <c r="D121">
        <v>7</v>
      </c>
      <c r="E121" s="3" t="s">
        <v>9</v>
      </c>
      <c r="F121" s="1">
        <f>DATEVALUE("01/12/2023")</f>
        <v>45261</v>
      </c>
      <c r="G121" s="1">
        <f>DATEVALUE("22/01/2024")</f>
        <v>45313</v>
      </c>
      <c r="H121">
        <v>39593</v>
      </c>
      <c r="I121" t="s">
        <v>10</v>
      </c>
      <c r="J121" t="s">
        <v>18</v>
      </c>
    </row>
    <row r="122" spans="1:10" x14ac:dyDescent="0.25">
      <c r="A122">
        <v>121</v>
      </c>
      <c r="B122">
        <v>16</v>
      </c>
      <c r="C122">
        <v>9</v>
      </c>
      <c r="D122">
        <v>7</v>
      </c>
      <c r="E122" s="3" t="s">
        <v>9</v>
      </c>
      <c r="F122" s="1">
        <f>DATEVALUE("04/07/2024")</f>
        <v>45477</v>
      </c>
      <c r="G122" s="1">
        <f>DATEVALUE("30/09/2024")</f>
        <v>45565</v>
      </c>
      <c r="H122">
        <v>757934</v>
      </c>
      <c r="I122" t="s">
        <v>10</v>
      </c>
      <c r="J122" t="s">
        <v>18</v>
      </c>
    </row>
    <row r="123" spans="1:10" x14ac:dyDescent="0.25">
      <c r="A123">
        <v>122</v>
      </c>
      <c r="B123">
        <v>16</v>
      </c>
      <c r="C123">
        <v>8</v>
      </c>
      <c r="D123">
        <v>8</v>
      </c>
      <c r="E123" s="3" t="s">
        <v>14</v>
      </c>
      <c r="F123" s="1">
        <f>DATEVALUE("15/04/2025")</f>
        <v>45762</v>
      </c>
      <c r="G123" s="1">
        <f>DATEVALUE("08/06/2026")</f>
        <v>46181</v>
      </c>
      <c r="H123">
        <v>831487</v>
      </c>
      <c r="I123" t="s">
        <v>10</v>
      </c>
      <c r="J123" t="s">
        <v>18</v>
      </c>
    </row>
    <row r="124" spans="1:10" x14ac:dyDescent="0.25">
      <c r="A124">
        <v>123</v>
      </c>
      <c r="B124">
        <v>16</v>
      </c>
      <c r="C124">
        <v>8</v>
      </c>
      <c r="D124">
        <v>8</v>
      </c>
      <c r="E124" s="3" t="s">
        <v>14</v>
      </c>
      <c r="F124" s="1">
        <f>DATEVALUE("17/06/2025")</f>
        <v>45825</v>
      </c>
      <c r="G124" s="1">
        <f>DATEVALUE("28/07/2025")</f>
        <v>45866</v>
      </c>
      <c r="H124">
        <v>837459</v>
      </c>
      <c r="I124" t="s">
        <v>10</v>
      </c>
      <c r="J124" t="s">
        <v>18</v>
      </c>
    </row>
    <row r="125" spans="1:10" x14ac:dyDescent="0.25">
      <c r="A125">
        <v>124</v>
      </c>
      <c r="B125">
        <v>16</v>
      </c>
      <c r="C125">
        <v>8</v>
      </c>
      <c r="D125">
        <v>8</v>
      </c>
      <c r="E125" s="3" t="s">
        <v>9</v>
      </c>
      <c r="F125" s="1">
        <f>DATEVALUE("06/11/2025")</f>
        <v>45967</v>
      </c>
      <c r="G125" s="1">
        <f>DATEVALUE("15/12/2025")</f>
        <v>46006</v>
      </c>
      <c r="H125">
        <v>759548</v>
      </c>
      <c r="I125" t="s">
        <v>10</v>
      </c>
      <c r="J125" t="s">
        <v>18</v>
      </c>
    </row>
    <row r="126" spans="1:10" x14ac:dyDescent="0.25">
      <c r="A126">
        <v>125</v>
      </c>
      <c r="B126">
        <v>16</v>
      </c>
      <c r="C126">
        <v>7</v>
      </c>
      <c r="D126">
        <v>9</v>
      </c>
      <c r="E126" s="3" t="s">
        <v>15</v>
      </c>
      <c r="F126" s="1">
        <f>DATEVALUE("23/09/2025")</f>
        <v>45923</v>
      </c>
      <c r="G126" s="1">
        <f>DATEVALUE("03/11/2025")</f>
        <v>45964</v>
      </c>
      <c r="H126">
        <v>648020</v>
      </c>
      <c r="I126" t="s">
        <v>10</v>
      </c>
      <c r="J126" t="s">
        <v>18</v>
      </c>
    </row>
    <row r="127" spans="1:10" x14ac:dyDescent="0.25">
      <c r="A127">
        <v>126</v>
      </c>
      <c r="B127">
        <v>15</v>
      </c>
      <c r="C127">
        <v>10</v>
      </c>
      <c r="D127">
        <v>5</v>
      </c>
      <c r="E127" s="3" t="s">
        <v>9</v>
      </c>
      <c r="F127" s="1">
        <f>DATEVALUE("23/10/2024")</f>
        <v>45588</v>
      </c>
      <c r="G127" s="1">
        <f>DATEVALUE("25/11/2024")</f>
        <v>45621</v>
      </c>
      <c r="H127">
        <v>791499</v>
      </c>
      <c r="I127" t="s">
        <v>10</v>
      </c>
      <c r="J127" t="s">
        <v>18</v>
      </c>
    </row>
    <row r="128" spans="1:10" x14ac:dyDescent="0.25">
      <c r="A128">
        <v>127</v>
      </c>
      <c r="B128">
        <v>15</v>
      </c>
      <c r="C128">
        <v>10</v>
      </c>
      <c r="D128">
        <v>5</v>
      </c>
      <c r="E128" s="3" t="s">
        <v>9</v>
      </c>
      <c r="F128" s="1">
        <f>DATEVALUE("01/04/2025")</f>
        <v>45748</v>
      </c>
      <c r="G128" s="1">
        <f>DATEVALUE("26/05/2025")</f>
        <v>45803</v>
      </c>
      <c r="H128">
        <v>819591</v>
      </c>
      <c r="I128" t="s">
        <v>10</v>
      </c>
      <c r="J128" t="s">
        <v>18</v>
      </c>
    </row>
    <row r="129" spans="1:10" x14ac:dyDescent="0.25">
      <c r="A129">
        <v>128</v>
      </c>
      <c r="B129">
        <v>15</v>
      </c>
      <c r="C129">
        <v>10</v>
      </c>
      <c r="D129">
        <v>5</v>
      </c>
      <c r="E129" s="3" t="s">
        <v>9</v>
      </c>
      <c r="F129" s="1">
        <f>DATEVALUE("25/09/2025")</f>
        <v>45925</v>
      </c>
      <c r="G129" s="1">
        <f>DATEVALUE("03/11/2025")</f>
        <v>45964</v>
      </c>
      <c r="H129">
        <v>816369</v>
      </c>
      <c r="I129" t="s">
        <v>10</v>
      </c>
      <c r="J129" t="s">
        <v>18</v>
      </c>
    </row>
    <row r="130" spans="1:10" x14ac:dyDescent="0.25">
      <c r="A130">
        <v>129</v>
      </c>
      <c r="B130">
        <v>15</v>
      </c>
      <c r="C130">
        <v>9</v>
      </c>
      <c r="D130">
        <v>6</v>
      </c>
      <c r="E130" s="3" t="s">
        <v>9</v>
      </c>
      <c r="F130" s="1">
        <f>DATEVALUE("08/10/2024")</f>
        <v>45573</v>
      </c>
      <c r="G130" s="1">
        <f>DATEVALUE("09/12/2024")</f>
        <v>45635</v>
      </c>
      <c r="H130">
        <v>792961</v>
      </c>
      <c r="I130" t="s">
        <v>10</v>
      </c>
      <c r="J130" t="s">
        <v>18</v>
      </c>
    </row>
    <row r="131" spans="1:10" x14ac:dyDescent="0.25">
      <c r="A131">
        <v>130</v>
      </c>
      <c r="B131">
        <v>15</v>
      </c>
      <c r="C131">
        <v>9</v>
      </c>
      <c r="D131">
        <v>6</v>
      </c>
      <c r="E131" s="3" t="s">
        <v>9</v>
      </c>
      <c r="F131" s="1">
        <f>DATEVALUE("05/12/2024")</f>
        <v>45631</v>
      </c>
      <c r="G131" s="1">
        <f>DATEVALUE("13/01/2025")</f>
        <v>45670</v>
      </c>
      <c r="H131">
        <v>228309</v>
      </c>
      <c r="I131" t="s">
        <v>10</v>
      </c>
      <c r="J131" t="s">
        <v>18</v>
      </c>
    </row>
    <row r="132" spans="1:10" x14ac:dyDescent="0.25">
      <c r="A132">
        <v>131</v>
      </c>
      <c r="B132">
        <v>15</v>
      </c>
      <c r="C132">
        <v>9</v>
      </c>
      <c r="D132">
        <v>6</v>
      </c>
      <c r="E132" s="3" t="s">
        <v>9</v>
      </c>
      <c r="F132" s="1">
        <f>DATEVALUE("01/04/2026")</f>
        <v>46113</v>
      </c>
      <c r="G132" s="1">
        <f>DATEVALUE("22/06/2026")</f>
        <v>46195</v>
      </c>
      <c r="H132">
        <v>735888</v>
      </c>
      <c r="I132" t="s">
        <v>10</v>
      </c>
      <c r="J132" t="s">
        <v>18</v>
      </c>
    </row>
    <row r="133" spans="1:10" x14ac:dyDescent="0.25">
      <c r="A133">
        <v>132</v>
      </c>
      <c r="B133">
        <v>15</v>
      </c>
      <c r="C133">
        <v>8</v>
      </c>
      <c r="D133">
        <v>7</v>
      </c>
      <c r="E133" s="3" t="s">
        <v>14</v>
      </c>
      <c r="F133" s="1">
        <f>DATEVALUE("24/12/2024")</f>
        <v>45650</v>
      </c>
      <c r="G133" s="1">
        <f>DATEVALUE("10/02/2025")</f>
        <v>45698</v>
      </c>
      <c r="H133">
        <v>721556</v>
      </c>
      <c r="I133" t="s">
        <v>10</v>
      </c>
      <c r="J133" t="s">
        <v>18</v>
      </c>
    </row>
    <row r="134" spans="1:10" x14ac:dyDescent="0.25">
      <c r="A134">
        <v>133</v>
      </c>
      <c r="B134">
        <v>15</v>
      </c>
      <c r="C134">
        <v>8</v>
      </c>
      <c r="D134">
        <v>7</v>
      </c>
      <c r="E134" s="3" t="s">
        <v>9</v>
      </c>
      <c r="F134" s="1">
        <f>DATEVALUE("26/03/2026")</f>
        <v>46107</v>
      </c>
      <c r="G134" s="1">
        <f>DATEVALUE("08/06/2026")</f>
        <v>46181</v>
      </c>
      <c r="H134">
        <v>760456</v>
      </c>
      <c r="I134" t="s">
        <v>10</v>
      </c>
      <c r="J134" t="s">
        <v>18</v>
      </c>
    </row>
    <row r="135" spans="1:10" x14ac:dyDescent="0.25">
      <c r="A135">
        <v>134</v>
      </c>
      <c r="B135">
        <v>15</v>
      </c>
      <c r="C135">
        <v>7</v>
      </c>
      <c r="D135">
        <v>8</v>
      </c>
      <c r="E135" s="3" t="s">
        <v>15</v>
      </c>
      <c r="F135" s="1">
        <f>DATEVALUE("01/01/2011")</f>
        <v>40544</v>
      </c>
      <c r="G135" s="1">
        <f>DATEVALUE("08/06/2026")</f>
        <v>46181</v>
      </c>
      <c r="H135">
        <v>29748</v>
      </c>
      <c r="I135" t="s">
        <v>10</v>
      </c>
      <c r="J135" t="s">
        <v>18</v>
      </c>
    </row>
    <row r="136" spans="1:10" x14ac:dyDescent="0.25">
      <c r="A136">
        <v>135</v>
      </c>
      <c r="B136">
        <v>15</v>
      </c>
      <c r="C136">
        <v>7</v>
      </c>
      <c r="D136">
        <v>8</v>
      </c>
      <c r="E136" s="3" t="s">
        <v>15</v>
      </c>
      <c r="F136" s="1">
        <f>DATEVALUE("28/08/2024")</f>
        <v>45532</v>
      </c>
      <c r="G136" s="1">
        <f>DATEVALUE("14/10/2024")</f>
        <v>45579</v>
      </c>
      <c r="H136">
        <v>772890</v>
      </c>
      <c r="I136" t="s">
        <v>10</v>
      </c>
      <c r="J136" t="s">
        <v>18</v>
      </c>
    </row>
    <row r="137" spans="1:10" x14ac:dyDescent="0.25">
      <c r="A137">
        <v>136</v>
      </c>
      <c r="B137">
        <v>15</v>
      </c>
      <c r="C137">
        <v>6</v>
      </c>
      <c r="D137">
        <v>9</v>
      </c>
      <c r="E137" s="3" t="s">
        <v>15</v>
      </c>
      <c r="F137" s="1">
        <f>DATEVALUE("22/10/2024")</f>
        <v>45587</v>
      </c>
      <c r="G137" s="1">
        <f>DATEVALUE("25/11/2024")</f>
        <v>45621</v>
      </c>
      <c r="H137">
        <v>780298</v>
      </c>
      <c r="I137" t="s">
        <v>10</v>
      </c>
      <c r="J137" t="s">
        <v>18</v>
      </c>
    </row>
    <row r="138" spans="1:10" x14ac:dyDescent="0.25">
      <c r="A138">
        <v>137</v>
      </c>
      <c r="B138">
        <v>15</v>
      </c>
      <c r="C138">
        <v>6</v>
      </c>
      <c r="D138">
        <v>9</v>
      </c>
      <c r="E138" s="3" t="s">
        <v>16</v>
      </c>
      <c r="F138" s="1">
        <f>DATEVALUE("28/01/2025")</f>
        <v>45685</v>
      </c>
      <c r="G138" s="1">
        <f>DATEVALUE("24/02/2025")</f>
        <v>45712</v>
      </c>
      <c r="H138">
        <v>728672</v>
      </c>
      <c r="I138" t="s">
        <v>10</v>
      </c>
      <c r="J138" t="s">
        <v>18</v>
      </c>
    </row>
    <row r="139" spans="1:10" x14ac:dyDescent="0.25">
      <c r="A139">
        <v>138</v>
      </c>
      <c r="B139">
        <v>15</v>
      </c>
      <c r="C139">
        <v>6</v>
      </c>
      <c r="D139">
        <v>9</v>
      </c>
      <c r="E139" s="3" t="s">
        <v>15</v>
      </c>
      <c r="F139" s="1">
        <f>DATEVALUE("29/04/2025")</f>
        <v>45776</v>
      </c>
      <c r="G139" s="1">
        <f>DATEVALUE("23/06/2025")</f>
        <v>45831</v>
      </c>
      <c r="H139">
        <v>831179</v>
      </c>
      <c r="I139" t="s">
        <v>10</v>
      </c>
      <c r="J139" t="s">
        <v>18</v>
      </c>
    </row>
    <row r="140" spans="1:10" x14ac:dyDescent="0.25">
      <c r="A140">
        <v>139</v>
      </c>
      <c r="B140">
        <v>14</v>
      </c>
      <c r="C140">
        <v>9</v>
      </c>
      <c r="D140">
        <v>5</v>
      </c>
      <c r="E140" s="3" t="s">
        <v>9</v>
      </c>
      <c r="F140" s="1">
        <f>DATEVALUE("02/05/2024")</f>
        <v>45414</v>
      </c>
      <c r="G140" s="1">
        <f>DATEVALUE("17/07/2024")</f>
        <v>45490</v>
      </c>
      <c r="H140">
        <v>742763</v>
      </c>
      <c r="I140" t="s">
        <v>10</v>
      </c>
      <c r="J140" t="s">
        <v>18</v>
      </c>
    </row>
    <row r="141" spans="1:10" x14ac:dyDescent="0.25">
      <c r="A141">
        <v>140</v>
      </c>
      <c r="B141">
        <v>14</v>
      </c>
      <c r="C141">
        <v>9</v>
      </c>
      <c r="D141">
        <v>5</v>
      </c>
      <c r="E141" s="3" t="s">
        <v>9</v>
      </c>
      <c r="F141" s="1">
        <f>DATEVALUE("28/10/2024")</f>
        <v>45593</v>
      </c>
      <c r="G141" s="1">
        <f>DATEVALUE("25/11/2024")</f>
        <v>45621</v>
      </c>
      <c r="H141">
        <v>792963</v>
      </c>
      <c r="I141" t="s">
        <v>10</v>
      </c>
      <c r="J141" t="s">
        <v>18</v>
      </c>
    </row>
    <row r="142" spans="1:10" x14ac:dyDescent="0.25">
      <c r="A142">
        <v>141</v>
      </c>
      <c r="B142">
        <v>14</v>
      </c>
      <c r="C142">
        <v>9</v>
      </c>
      <c r="D142">
        <v>5</v>
      </c>
      <c r="E142" s="3" t="s">
        <v>9</v>
      </c>
      <c r="F142" s="1">
        <f>DATEVALUE("25/07/2025")</f>
        <v>45863</v>
      </c>
      <c r="G142" s="1">
        <f>DATEVALUE("08/09/2025")</f>
        <v>45908</v>
      </c>
      <c r="H142">
        <v>713436</v>
      </c>
      <c r="I142" t="s">
        <v>10</v>
      </c>
      <c r="J142" t="s">
        <v>18</v>
      </c>
    </row>
    <row r="143" spans="1:10" x14ac:dyDescent="0.25">
      <c r="A143">
        <v>142</v>
      </c>
      <c r="B143">
        <v>14</v>
      </c>
      <c r="C143">
        <v>8</v>
      </c>
      <c r="D143">
        <v>6</v>
      </c>
      <c r="E143" s="3" t="s">
        <v>14</v>
      </c>
      <c r="F143" s="1">
        <f>DATEVALUE("11/07/2024")</f>
        <v>45484</v>
      </c>
      <c r="G143" s="1">
        <f>DATEVALUE("02/09/2024")</f>
        <v>45537</v>
      </c>
      <c r="H143">
        <v>763380</v>
      </c>
      <c r="I143" t="s">
        <v>10</v>
      </c>
      <c r="J143" t="s">
        <v>18</v>
      </c>
    </row>
    <row r="144" spans="1:10" x14ac:dyDescent="0.25">
      <c r="A144">
        <v>143</v>
      </c>
      <c r="B144">
        <v>14</v>
      </c>
      <c r="C144">
        <v>8</v>
      </c>
      <c r="D144">
        <v>6</v>
      </c>
      <c r="E144" s="3" t="s">
        <v>14</v>
      </c>
      <c r="F144" s="1">
        <f>DATEVALUE("26/02/2026")</f>
        <v>46079</v>
      </c>
      <c r="G144" s="1">
        <f>DATEVALUE("08/06/2026")</f>
        <v>46181</v>
      </c>
      <c r="H144">
        <v>886871</v>
      </c>
      <c r="I144" t="s">
        <v>10</v>
      </c>
      <c r="J144" t="s">
        <v>18</v>
      </c>
    </row>
    <row r="145" spans="1:10" x14ac:dyDescent="0.25">
      <c r="A145">
        <v>144</v>
      </c>
      <c r="B145">
        <v>14</v>
      </c>
      <c r="C145">
        <v>7</v>
      </c>
      <c r="D145">
        <v>7</v>
      </c>
      <c r="E145" s="3" t="s">
        <v>15</v>
      </c>
      <c r="F145" s="1">
        <f>DATEVALUE("28/09/2023")</f>
        <v>45197</v>
      </c>
      <c r="G145" s="1">
        <f>DATEVALUE("06/11/2023")</f>
        <v>45236</v>
      </c>
      <c r="H145">
        <v>713292</v>
      </c>
      <c r="I145" t="s">
        <v>10</v>
      </c>
      <c r="J145" t="s">
        <v>18</v>
      </c>
    </row>
    <row r="146" spans="1:10" x14ac:dyDescent="0.25">
      <c r="A146">
        <v>145</v>
      </c>
      <c r="B146">
        <v>14</v>
      </c>
      <c r="C146">
        <v>7</v>
      </c>
      <c r="D146">
        <v>7</v>
      </c>
      <c r="E146" s="3" t="s">
        <v>14</v>
      </c>
      <c r="F146" s="1">
        <f>DATEVALUE("17/03/2025")</f>
        <v>45733</v>
      </c>
      <c r="G146" s="1">
        <f>DATEVALUE("12/05/2025")</f>
        <v>45789</v>
      </c>
      <c r="H146">
        <v>827161</v>
      </c>
      <c r="I146" t="s">
        <v>10</v>
      </c>
      <c r="J146" t="s">
        <v>18</v>
      </c>
    </row>
    <row r="147" spans="1:10" x14ac:dyDescent="0.25">
      <c r="A147">
        <v>146</v>
      </c>
      <c r="B147">
        <v>14</v>
      </c>
      <c r="C147">
        <v>6</v>
      </c>
      <c r="D147">
        <v>8</v>
      </c>
      <c r="E147" s="3" t="s">
        <v>15</v>
      </c>
      <c r="F147" s="1">
        <f>DATEVALUE("02/04/2025")</f>
        <v>45749</v>
      </c>
      <c r="G147" s="1">
        <f>DATEVALUE("12/05/2025")</f>
        <v>45789</v>
      </c>
      <c r="H147">
        <v>827170</v>
      </c>
      <c r="I147" t="s">
        <v>10</v>
      </c>
      <c r="J147" t="s">
        <v>18</v>
      </c>
    </row>
    <row r="148" spans="1:10" x14ac:dyDescent="0.25">
      <c r="A148">
        <v>147</v>
      </c>
      <c r="B148">
        <v>14</v>
      </c>
      <c r="C148">
        <v>6</v>
      </c>
      <c r="D148">
        <v>8</v>
      </c>
      <c r="E148" s="3" t="s">
        <v>15</v>
      </c>
      <c r="F148" s="1">
        <f>DATEVALUE("20/02/2026")</f>
        <v>46073</v>
      </c>
      <c r="G148" s="1">
        <f>DATEVALUE("29/04/2026")</f>
        <v>46141</v>
      </c>
      <c r="H148">
        <v>697395</v>
      </c>
      <c r="I148" t="s">
        <v>10</v>
      </c>
      <c r="J148" t="s">
        <v>18</v>
      </c>
    </row>
    <row r="149" spans="1:10" x14ac:dyDescent="0.25">
      <c r="A149">
        <v>148</v>
      </c>
      <c r="B149">
        <v>13</v>
      </c>
      <c r="C149">
        <v>8</v>
      </c>
      <c r="D149">
        <v>5</v>
      </c>
      <c r="E149" s="3" t="s">
        <v>14</v>
      </c>
      <c r="F149" s="1">
        <f>DATEVALUE("26/09/2024")</f>
        <v>45561</v>
      </c>
      <c r="G149" s="1">
        <f>DATEVALUE("28/10/2024")</f>
        <v>45593</v>
      </c>
      <c r="H149">
        <v>773939</v>
      </c>
      <c r="I149" t="s">
        <v>10</v>
      </c>
      <c r="J149" t="s">
        <v>18</v>
      </c>
    </row>
    <row r="150" spans="1:10" x14ac:dyDescent="0.25">
      <c r="A150">
        <v>149</v>
      </c>
      <c r="B150">
        <v>13</v>
      </c>
      <c r="C150">
        <v>6</v>
      </c>
      <c r="D150">
        <v>7</v>
      </c>
      <c r="E150" s="3" t="s">
        <v>15</v>
      </c>
      <c r="F150" s="1">
        <f>DATEVALUE("13/03/2025")</f>
        <v>45729</v>
      </c>
      <c r="G150" s="1">
        <f>DATEVALUE("11/04/2025")</f>
        <v>45758</v>
      </c>
      <c r="H150">
        <v>815371</v>
      </c>
      <c r="I150" t="s">
        <v>10</v>
      </c>
      <c r="J150" t="s">
        <v>18</v>
      </c>
    </row>
    <row r="151" spans="1:10" x14ac:dyDescent="0.25">
      <c r="A151">
        <v>150</v>
      </c>
      <c r="B151">
        <v>11</v>
      </c>
      <c r="C151">
        <v>7</v>
      </c>
      <c r="D151">
        <v>4</v>
      </c>
      <c r="E151" s="3" t="s">
        <v>15</v>
      </c>
      <c r="F151" s="1">
        <f>DATEVALUE("27/11/2025")</f>
        <v>45988</v>
      </c>
      <c r="G151" s="1">
        <f>DATEVALUE("23/02/2026")</f>
        <v>46076</v>
      </c>
      <c r="H151">
        <v>870046</v>
      </c>
      <c r="I151" t="s">
        <v>10</v>
      </c>
      <c r="J151" t="s">
        <v>18</v>
      </c>
    </row>
    <row r="152" spans="1:10" x14ac:dyDescent="0.25">
      <c r="A152">
        <v>151</v>
      </c>
      <c r="B152">
        <v>11</v>
      </c>
      <c r="C152">
        <v>7</v>
      </c>
      <c r="D152">
        <v>4</v>
      </c>
      <c r="E152" s="3" t="s">
        <v>15</v>
      </c>
      <c r="F152" s="1">
        <f>DATEVALUE("27/11/2025")</f>
        <v>45988</v>
      </c>
      <c r="G152" s="1">
        <f>DATEVALUE("26/01/2026")</f>
        <v>46048</v>
      </c>
      <c r="H152">
        <v>870045</v>
      </c>
      <c r="I152" t="s">
        <v>10</v>
      </c>
      <c r="J152" t="s">
        <v>18</v>
      </c>
    </row>
    <row r="153" spans="1:10" x14ac:dyDescent="0.25">
      <c r="A153">
        <v>152</v>
      </c>
      <c r="B153">
        <v>10</v>
      </c>
      <c r="C153">
        <v>6</v>
      </c>
      <c r="D153">
        <v>4</v>
      </c>
      <c r="E153" s="3" t="s">
        <v>15</v>
      </c>
      <c r="F153" s="1">
        <f>DATEVALUE("24/10/2024")</f>
        <v>45589</v>
      </c>
      <c r="G153" s="1">
        <f>DATEVALUE("25/11/2024")</f>
        <v>45621</v>
      </c>
      <c r="H153">
        <v>791324</v>
      </c>
      <c r="I153" t="s">
        <v>10</v>
      </c>
      <c r="J153" t="s">
        <v>18</v>
      </c>
    </row>
    <row r="154" spans="1:10" x14ac:dyDescent="0.25">
      <c r="A154">
        <v>153</v>
      </c>
      <c r="B154">
        <v>9</v>
      </c>
      <c r="C154">
        <v>5</v>
      </c>
      <c r="D154">
        <v>4</v>
      </c>
      <c r="E154" s="3" t="s">
        <v>16</v>
      </c>
      <c r="F154" s="1">
        <f>DATEVALUE("09/05/2025")</f>
        <v>45786</v>
      </c>
      <c r="G154" s="1">
        <f>DATEVALUE("23/06/2025")</f>
        <v>45831</v>
      </c>
      <c r="H154">
        <v>833129</v>
      </c>
      <c r="I154" t="s">
        <v>10</v>
      </c>
      <c r="J154" t="s">
        <v>18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Totale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 Bartolotti Maddio Sandriolo</dc:creator>
  <cp:lastModifiedBy>Mariarosa Benedetto</cp:lastModifiedBy>
  <dcterms:created xsi:type="dcterms:W3CDTF">2026-07-03T06:21:20Z</dcterms:created>
  <dcterms:modified xsi:type="dcterms:W3CDTF">2026-07-14T13:14:24Z</dcterms:modified>
</cp:coreProperties>
</file>